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syojyu-cl6\Desktop\料金表\"/>
    </mc:Choice>
  </mc:AlternateContent>
  <xr:revisionPtr revIDLastSave="0" documentId="13_ncr:1_{E8740A94-7A07-4288-9C72-2F0767FF0AF4}" xr6:coauthVersionLast="47" xr6:coauthVersionMax="47" xr10:uidLastSave="{00000000-0000-0000-0000-000000000000}"/>
  <workbookProtection workbookAlgorithmName="SHA-512" workbookHashValue="rVXuHCLh5TO++tnA3jHbB3a6MeeEIvkWqTiXC61hmI5k9hVbH5V9h0WVwkLB3arCGejDCJjiQJKu/Ra9fVvCSA==" workbookSaltValue="mSb4fwXKraePYPsDBwloVQ==" workbookSpinCount="100000" lockStructure="1"/>
  <bookViews>
    <workbookView xWindow="-120" yWindow="-120" windowWidth="29040" windowHeight="15840" xr2:uid="{00000000-000D-0000-FFFF-FFFF00000000}"/>
  </bookViews>
  <sheets>
    <sheet name="料金表" sheetId="2" r:id="rId1"/>
    <sheet name="データ"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2" l="1"/>
  <c r="Q13" i="2"/>
  <c r="I19" i="2"/>
  <c r="E21" i="2"/>
  <c r="E10" i="2"/>
  <c r="E15" i="2" l="1"/>
  <c r="E13" i="2"/>
  <c r="G12" i="2" l="1"/>
  <c r="E26" i="2"/>
  <c r="E25" i="2"/>
  <c r="E24" i="2"/>
  <c r="E23" i="2"/>
  <c r="E22" i="2"/>
  <c r="I18" i="2"/>
  <c r="Q12" i="2" s="1"/>
  <c r="I17" i="2"/>
  <c r="Q11" i="2" s="1"/>
  <c r="E16" i="2"/>
  <c r="G11" i="2"/>
  <c r="G9" i="2"/>
  <c r="E7" i="2"/>
  <c r="G7" i="2"/>
  <c r="H7" i="2"/>
  <c r="I7" i="2"/>
  <c r="J7" i="2"/>
  <c r="K7" i="2"/>
  <c r="F7" i="2"/>
  <c r="D4" i="2"/>
  <c r="T12" i="2" l="1"/>
  <c r="T11" i="2"/>
  <c r="U11" i="2" l="1"/>
  <c r="C12" i="2" s="1"/>
  <c r="C11" i="2" l="1"/>
  <c r="T6" i="2"/>
  <c r="S6" i="2"/>
  <c r="T7" i="2"/>
  <c r="U7" i="2"/>
  <c r="V7" i="2"/>
  <c r="W7" i="2"/>
  <c r="X7" i="2"/>
  <c r="Y7" i="2"/>
  <c r="S7" i="2"/>
  <c r="Y6" i="2"/>
  <c r="X6" i="2"/>
  <c r="W6" i="2"/>
  <c r="V6" i="2"/>
  <c r="U6" i="2"/>
  <c r="Z5" i="2"/>
  <c r="S8" i="2" l="1"/>
  <c r="E8" i="2" s="1"/>
  <c r="M8" i="2" s="1"/>
  <c r="Z6" i="2"/>
  <c r="M5" i="2" l="1"/>
  <c r="M15" i="2" s="1"/>
  <c r="C5" i="2"/>
  <c r="M14" i="2" l="1"/>
  <c r="M12" i="2"/>
  <c r="M11" i="2"/>
  <c r="M26" i="2"/>
  <c r="M21" i="2"/>
  <c r="M23" i="2"/>
  <c r="M22" i="2"/>
  <c r="M24" i="2"/>
  <c r="M25" i="2"/>
  <c r="M16" i="2"/>
  <c r="M7" i="2"/>
  <c r="M13" i="2"/>
  <c r="M10" i="2"/>
  <c r="M9" i="2"/>
  <c r="S17" i="2" l="1"/>
  <c r="M19" i="2" s="1"/>
  <c r="M18" i="2" l="1"/>
  <c r="M17" i="2"/>
  <c r="O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syojyu-cl15</author>
    <author>syojyu-cl131</author>
  </authors>
  <commentList>
    <comment ref="C7" authorId="0" shapeId="0" xr:uid="{00000000-0006-0000-0000-000001000000}">
      <text>
        <r>
          <rPr>
            <sz val="9"/>
            <color indexed="10"/>
            <rFont val="ＭＳ Ｐ明朝"/>
            <family val="1"/>
            <charset val="128"/>
          </rPr>
          <t>■月途中で登録または登録を解除した場合には、日割りで算定します。
■利用者は1つの小規模多機能型居宅介護事業所に登録すると、他の事業所に登録することはできず、また、他の居宅サービスや地域密着型サービスの算定を受けることもできません。（福祉用具貸与などを除く。）</t>
        </r>
      </text>
    </comment>
    <comment ref="C9" authorId="0" shapeId="0" xr:uid="{00000000-0006-0000-0000-000002000000}">
      <text>
        <r>
          <rPr>
            <sz val="9"/>
            <color indexed="10"/>
            <rFont val="ＭＳ Ｐ明朝"/>
            <family val="1"/>
            <charset val="128"/>
          </rPr>
          <t>■専ら当該指定小規模多機能型居宅介護事業所の小規模多機能型居宅介護従業者の職務に従事する常勤の准看護師を1名以上配置しているか。准看護師の「資格証」及び「勤務形態一覧表」</t>
        </r>
      </text>
    </comment>
    <comment ref="C10" authorId="0" shapeId="0" xr:uid="{00000000-0006-0000-0000-000003000000}">
      <text>
        <r>
          <rPr>
            <sz val="9"/>
            <color indexed="10"/>
            <rFont val="ＭＳ Ｐ明朝"/>
            <family val="1"/>
            <charset val="128"/>
          </rPr>
          <t>■サービス提供体制強化チェック表が必要。
① すべての小規模多機能型居宅介護従業者に対し，個別の研修計画を作成し，研修（外部における研修を含む。）を実施又は実施を予定していること。
② 利用者に関する情報や留意事項の伝達又は小規模多機能型居宅介■護従業者の技術指導を目的とした会議を定期的に開催していること。
当該事業所の介護職員の総数のうち，介護福祉士の占める割合が100分の40以上であること。介護福祉士の資格証が必要。</t>
        </r>
      </text>
    </comment>
    <comment ref="D11" authorId="0" shapeId="0" xr:uid="{00000000-0006-0000-0000-000004000000}">
      <text>
        <r>
          <rPr>
            <sz val="9"/>
            <color indexed="10"/>
            <rFont val="ＭＳ Ｐ明朝"/>
            <family val="1"/>
            <charset val="128"/>
          </rPr>
          <t>日常生活に支障をきたすおそれのある症状・行動が認められることから、介護を必要とする認知症の利用者（日常生活自立度のランクⅢ、Ⅳ又はＭ）</t>
        </r>
      </text>
    </comment>
    <comment ref="D12" authorId="0" shapeId="0" xr:uid="{00000000-0006-0000-0000-000005000000}">
      <text>
        <r>
          <rPr>
            <sz val="9"/>
            <color indexed="10"/>
            <rFont val="ＭＳ Ｐ明朝"/>
            <family val="1"/>
            <charset val="128"/>
          </rPr>
          <t>要介護2に該当し、日常生活に対する注意を必要とする認知症のものに支障をきたすおそれのある症状・行動や意思疎通の困難さが見られ、周囲の者による注意を必要とする認知症の利用者（日常生活自立度のランクⅡ）</t>
        </r>
      </text>
    </comment>
    <comment ref="C13" authorId="1" shapeId="0" xr:uid="{00000000-0006-0000-0000-000006000000}">
      <text>
        <r>
          <rPr>
            <sz val="9"/>
            <color indexed="10"/>
            <rFont val="ＭＳ Ｐ明朝"/>
            <family val="1"/>
            <charset val="128"/>
          </rPr>
          <t>○　指定小規模多機能型居宅介護事業所が提供する訪問サービスを担当する常勤の従業者を２名以上配置していること。
○　指定小規模多機能型居宅介護事業所が提供する訪問サービスの算定月における提供回数について、当該指定小規模多機能型居宅介護事業所における延べ訪問回数が１月あたり２００回以上であること。
○　指定小規模多機能型居宅介護事業所の所在する建物と同一の建物に集合住宅（養護老人ホーム、軽老老人ホーム、有料老人ホーム、サービス付き高齢者向け住宅に限る。）を併設する場合は、登録者の総数のうち小規模多機能型居宅介護費の同一建物居住者以外の登録者に対して行う場合を算定する者の占める割合が１００分の５０以上であって、かつ、これを算定する登録者に対する延べ訪問回数が１月あたり２００回以上であること。</t>
        </r>
      </text>
    </comment>
    <comment ref="C14" authorId="1" shapeId="0" xr:uid="{00000000-0006-0000-0000-000007000000}">
      <text>
        <r>
          <rPr>
            <sz val="9"/>
            <color indexed="10"/>
            <rFont val="ＭＳ Ｐ明朝"/>
            <family val="1"/>
            <charset val="128"/>
          </rPr>
          <t>次に掲げる基準のいずれにも適合すること
○　個別サービス計画について、利用者の心身の状況や家族を取り巻く環境の変化を踏まえ、介護職員や看護職員等の多職種協働により、随時適切に見直しを行っていること。
○　各サービスの特性に応じて、「病院又は診療所等に対し、日常的に、情報提供等を行っている」（定期巡回、看護小規模多機能）、「地域における活動への参加の機会が確保されている」（小規模多機能、看護小規模多機能）ことなどを要件としている。</t>
        </r>
      </text>
    </comment>
    <comment ref="D16" authorId="0" shapeId="0" xr:uid="{00000000-0006-0000-0000-000008000000}">
      <text>
        <r>
          <rPr>
            <sz val="9"/>
            <color indexed="10"/>
            <rFont val="ＭＳ Ｐ明朝"/>
            <family val="1"/>
            <charset val="128"/>
          </rPr>
          <t>事業所に登録した日から30日以内の期間については、初期加算として、1日につき30単位を加算することができます。
30日を越える入院後に介護予防小規模多機能型居宅介護の利用を再開した場合も、同様です。事業所に登録した日から30日以内の期間については、初期加算として、1日につき30単位を加算することができます。
30日を越える入院後に介護予防小規模多機能型居宅介護の利用を再開した場合も、同様です。</t>
        </r>
      </text>
    </comment>
    <comment ref="B21" authorId="0" shapeId="0" xr:uid="{00000000-0006-0000-0000-000009000000}">
      <text>
        <r>
          <rPr>
            <sz val="9"/>
            <color indexed="10"/>
            <rFont val="ＭＳ Ｐ明朝"/>
            <family val="1"/>
            <charset val="128"/>
          </rPr>
          <t>介護報酬以外の下記の利用料についても、利用者から受け取ることができます。
(1) 通常事業実施地域を越えて行う送迎に要する費用
(2) 通常事業実施地域を越えて行う訪問サービスに要する交通費
(3) 食事の費用
(4) 宿泊費用
(5) おむつ代
(6) その他日常生活において必要な費用介護保険対象外の費用は、施設によって異なります。</t>
        </r>
      </text>
    </comment>
  </commentList>
</comments>
</file>

<file path=xl/sharedStrings.xml><?xml version="1.0" encoding="utf-8"?>
<sst xmlns="http://schemas.openxmlformats.org/spreadsheetml/2006/main" count="89" uniqueCount="73">
  <si>
    <t>要支援2</t>
    <rPh sb="0" eb="1">
      <t>ヨウ</t>
    </rPh>
    <rPh sb="1" eb="3">
      <t>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</si>
  <si>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</si>
  <si>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</si>
  <si>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</si>
  <si>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</si>
  <si>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</si>
  <si>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介護基本料金</t>
    <rPh sb="0" eb="2">
      <t>カイゴ</t>
    </rPh>
    <rPh sb="2" eb="4">
      <t>キホン</t>
    </rPh>
    <rPh sb="4" eb="6">
      <t>リョウキン</t>
    </rPh>
    <phoneticPr fontId="1"/>
  </si>
  <si>
    <t>介護基本料金
（1ヶ月）</t>
    <rPh sb="0" eb="2">
      <t>カイゴ</t>
    </rPh>
    <rPh sb="2" eb="4">
      <t>キホン</t>
    </rPh>
    <rPh sb="4" eb="6">
      <t>リョウキン</t>
    </rPh>
    <rPh sb="10" eb="11">
      <t>ゲツ</t>
    </rPh>
    <phoneticPr fontId="1"/>
  </si>
  <si>
    <t>介護保険対象外</t>
    <rPh sb="0" eb="2">
      <t>カイゴ</t>
    </rPh>
    <rPh sb="2" eb="4">
      <t>ホケン</t>
    </rPh>
    <rPh sb="4" eb="6">
      <t>タイショウ</t>
    </rPh>
    <rPh sb="6" eb="7">
      <t>ガイ</t>
    </rPh>
    <phoneticPr fontId="1"/>
  </si>
  <si>
    <t>介護保険対象</t>
    <rPh sb="0" eb="2">
      <t>カイゴ</t>
    </rPh>
    <rPh sb="2" eb="4">
      <t>ホケン</t>
    </rPh>
    <rPh sb="4" eb="6">
      <t>タイショウ</t>
    </rPh>
    <phoneticPr fontId="1"/>
  </si>
  <si>
    <t>教養娯楽費（1ヶ月あたり）</t>
    <rPh sb="0" eb="2">
      <t>キョウヨウ</t>
    </rPh>
    <rPh sb="2" eb="5">
      <t>ゴラクヒ</t>
    </rPh>
    <rPh sb="8" eb="9">
      <t>ゲツ</t>
    </rPh>
    <phoneticPr fontId="1"/>
  </si>
  <si>
    <t>宿泊費　　（1泊あたり）</t>
    <rPh sb="0" eb="2">
      <t>シュクハク</t>
    </rPh>
    <rPh sb="2" eb="3">
      <t>ヒ</t>
    </rPh>
    <rPh sb="7" eb="8">
      <t>ハク</t>
    </rPh>
    <phoneticPr fontId="1"/>
  </si>
  <si>
    <t>おやつ費　（1日あたり）</t>
    <rPh sb="3" eb="4">
      <t>ヒ</t>
    </rPh>
    <rPh sb="7" eb="8">
      <t>ヒ</t>
    </rPh>
    <phoneticPr fontId="1"/>
  </si>
  <si>
    <t>昼食費　　（1食あたり）</t>
    <rPh sb="0" eb="2">
      <t>チュウショク</t>
    </rPh>
    <rPh sb="2" eb="3">
      <t>ヒ</t>
    </rPh>
    <phoneticPr fontId="1"/>
  </si>
  <si>
    <t>朝食費　　（1食あたり）</t>
    <rPh sb="0" eb="2">
      <t>チョウショク</t>
    </rPh>
    <rPh sb="2" eb="3">
      <t>ヒ</t>
    </rPh>
    <rPh sb="7" eb="8">
      <t>ショク</t>
    </rPh>
    <phoneticPr fontId="1"/>
  </si>
  <si>
    <t>夕食費　　（1食あたり）</t>
    <rPh sb="0" eb="2">
      <t>ユウショク</t>
    </rPh>
    <rPh sb="2" eb="3">
      <t>ヒ</t>
    </rPh>
    <phoneticPr fontId="1"/>
  </si>
  <si>
    <t>＋</t>
    <phoneticPr fontId="1"/>
  </si>
  <si>
    <t>介護度A</t>
    <rPh sb="0" eb="2">
      <t>カイゴ</t>
    </rPh>
    <rPh sb="2" eb="3">
      <t>ド</t>
    </rPh>
    <phoneticPr fontId="1"/>
  </si>
  <si>
    <t>介護度B</t>
    <rPh sb="0" eb="2">
      <t>カイゴ</t>
    </rPh>
    <rPh sb="2" eb="3">
      <t>ド</t>
    </rPh>
    <phoneticPr fontId="1"/>
  </si>
  <si>
    <t>判断</t>
    <rPh sb="0" eb="2">
      <t>ハンダン</t>
    </rPh>
    <phoneticPr fontId="1"/>
  </si>
  <si>
    <t>認知症Ⅰ</t>
    <rPh sb="0" eb="2">
      <t>ニンチ</t>
    </rPh>
    <rPh sb="2" eb="3">
      <t>ショウ</t>
    </rPh>
    <phoneticPr fontId="1"/>
  </si>
  <si>
    <t>認知症Ⅱ</t>
    <rPh sb="0" eb="2">
      <t>ニンチ</t>
    </rPh>
    <rPh sb="2" eb="3">
      <t>ショウ</t>
    </rPh>
    <phoneticPr fontId="1"/>
  </si>
  <si>
    <t>処遇加算</t>
    <rPh sb="0" eb="2">
      <t>ショグウ</t>
    </rPh>
    <rPh sb="2" eb="4">
      <t>カサン</t>
    </rPh>
    <phoneticPr fontId="1"/>
  </si>
  <si>
    <t>合計</t>
    <rPh sb="0" eb="2">
      <t>ゴウケイ</t>
    </rPh>
    <phoneticPr fontId="1"/>
  </si>
  <si>
    <t>計算方法：介護基本料金＋該当の加算＋介護職員処遇改善加算＋食費＋おやつ費＋宿泊費＋教養娯楽費</t>
    <rPh sb="0" eb="2">
      <t>ケイサン</t>
    </rPh>
    <rPh sb="2" eb="4">
      <t>ホウホウ</t>
    </rPh>
    <rPh sb="5" eb="7">
      <t>カイゴ</t>
    </rPh>
    <rPh sb="7" eb="9">
      <t>キホン</t>
    </rPh>
    <rPh sb="9" eb="11">
      <t>リョウキン</t>
    </rPh>
    <rPh sb="12" eb="14">
      <t>ガイトウ</t>
    </rPh>
    <rPh sb="15" eb="17">
      <t>カサン</t>
    </rPh>
    <rPh sb="18" eb="20">
      <t>カイゴ</t>
    </rPh>
    <rPh sb="20" eb="22">
      <t>ショクイン</t>
    </rPh>
    <rPh sb="22" eb="24">
      <t>ショグウ</t>
    </rPh>
    <rPh sb="24" eb="26">
      <t>カイゼン</t>
    </rPh>
    <rPh sb="26" eb="28">
      <t>カサン</t>
    </rPh>
    <rPh sb="29" eb="31">
      <t>ショクヒ</t>
    </rPh>
    <rPh sb="35" eb="36">
      <t>ヒ</t>
    </rPh>
    <rPh sb="37" eb="40">
      <t>シュクハクヒ</t>
    </rPh>
    <rPh sb="41" eb="43">
      <t>キョウヨウ</t>
    </rPh>
    <rPh sb="43" eb="46">
      <t>ゴラクヒ</t>
    </rPh>
    <phoneticPr fontId="1"/>
  </si>
  <si>
    <t>要支援1</t>
    <rPh sb="0" eb="1">
      <t>ヨウ</t>
    </rPh>
    <rPh sb="1" eb="3">
      <t>シエン</t>
    </rPh>
    <phoneticPr fontId="1"/>
  </si>
  <si>
    <t>朝食</t>
    <rPh sb="0" eb="2">
      <t>チョウショク</t>
    </rPh>
    <phoneticPr fontId="1"/>
  </si>
  <si>
    <t>昼食</t>
    <rPh sb="0" eb="2">
      <t>チュウショク</t>
    </rPh>
    <phoneticPr fontId="1"/>
  </si>
  <si>
    <t>夕食</t>
    <rPh sb="0" eb="2">
      <t>ユウショク</t>
    </rPh>
    <phoneticPr fontId="1"/>
  </si>
  <si>
    <t>おやつ</t>
    <phoneticPr fontId="1"/>
  </si>
  <si>
    <t>宿泊</t>
    <rPh sb="0" eb="2">
      <t>シュクハク</t>
    </rPh>
    <phoneticPr fontId="1"/>
  </si>
  <si>
    <t>初期加算</t>
    <rPh sb="0" eb="2">
      <t>ショキ</t>
    </rPh>
    <rPh sb="2" eb="4">
      <t>カサン</t>
    </rPh>
    <phoneticPr fontId="1"/>
  </si>
  <si>
    <t>看護職員配置加算（Ⅱ）</t>
    <rPh sb="0" eb="2">
      <t>カンゴ</t>
    </rPh>
    <rPh sb="2" eb="4">
      <t>ショクイン</t>
    </rPh>
    <rPh sb="4" eb="6">
      <t>ハイチ</t>
    </rPh>
    <rPh sb="6" eb="8">
      <t>カサン</t>
    </rPh>
    <phoneticPr fontId="1"/>
  </si>
  <si>
    <t>上記の合計×</t>
    <rPh sb="0" eb="2">
      <t>ジョウキ</t>
    </rPh>
    <rPh sb="3" eb="5">
      <t>ゴウケイ</t>
    </rPh>
    <phoneticPr fontId="1"/>
  </si>
  <si>
    <t>利用料金表（1ヶ月）</t>
    <phoneticPr fontId="1"/>
  </si>
  <si>
    <t>小規模多機能</t>
    <rPh sb="0" eb="3">
      <t>ショウキボ</t>
    </rPh>
    <rPh sb="3" eb="6">
      <t>タキノウ</t>
    </rPh>
    <phoneticPr fontId="1"/>
  </si>
  <si>
    <r>
      <rPr>
        <sz val="8"/>
        <color theme="1"/>
        <rFont val="ＭＳ 明朝"/>
        <family val="1"/>
        <charset val="128"/>
      </rPr>
      <t>サービス提供体制強化加算（Ⅰ）－イ</t>
    </r>
    <r>
      <rPr>
        <sz val="10"/>
        <color theme="1"/>
        <rFont val="ＭＳ 明朝"/>
        <family val="1"/>
        <charset val="128"/>
      </rPr>
      <t xml:space="preserve">
（1ヶ月）</t>
    </r>
    <r>
      <rPr>
        <sz val="9"/>
        <color theme="1"/>
        <rFont val="ＭＳ 明朝"/>
        <family val="1"/>
        <charset val="128"/>
      </rPr>
      <t>…区分支給限度額算定外</t>
    </r>
    <rPh sb="4" eb="6">
      <t>テイキョウ</t>
    </rPh>
    <rPh sb="6" eb="8">
      <t>タイセイ</t>
    </rPh>
    <rPh sb="8" eb="10">
      <t>キョウカ</t>
    </rPh>
    <rPh sb="10" eb="12">
      <t>カサン</t>
    </rPh>
    <phoneticPr fontId="1"/>
  </si>
  <si>
    <r>
      <rPr>
        <sz val="10"/>
        <color theme="1"/>
        <rFont val="ＭＳ 明朝"/>
        <family val="1"/>
        <charset val="128"/>
      </rPr>
      <t>総合マネジメント体制強化加算</t>
    </r>
    <r>
      <rPr>
        <sz val="9"/>
        <color theme="1"/>
        <rFont val="ＭＳ 明朝"/>
        <family val="1"/>
        <charset val="128"/>
      </rPr>
      <t xml:space="preserve">
（1ヶ月）…区分支給限度額算定外</t>
    </r>
    <rPh sb="0" eb="2">
      <t>ソウゴウ</t>
    </rPh>
    <rPh sb="8" eb="10">
      <t>タイセイ</t>
    </rPh>
    <rPh sb="10" eb="12">
      <t>キョウカ</t>
    </rPh>
    <rPh sb="12" eb="14">
      <t>カサン</t>
    </rPh>
    <rPh sb="18" eb="19">
      <t>ゲツ</t>
    </rPh>
    <phoneticPr fontId="1"/>
  </si>
  <si>
    <t>負担割合</t>
    <rPh sb="0" eb="2">
      <t>フタン</t>
    </rPh>
    <rPh sb="2" eb="4">
      <t>ワリアイ</t>
    </rPh>
    <phoneticPr fontId="1"/>
  </si>
  <si>
    <t>1割負担</t>
    <rPh sb="1" eb="2">
      <t>ワリ</t>
    </rPh>
    <rPh sb="2" eb="4">
      <t>フタン</t>
    </rPh>
    <phoneticPr fontId="1"/>
  </si>
  <si>
    <t>2割負担</t>
    <rPh sb="1" eb="2">
      <t>ワリ</t>
    </rPh>
    <rPh sb="2" eb="4">
      <t>フタン</t>
    </rPh>
    <phoneticPr fontId="1"/>
  </si>
  <si>
    <t>3割負担</t>
    <rPh sb="1" eb="2">
      <t>ワリ</t>
    </rPh>
    <rPh sb="2" eb="4">
      <t>フタン</t>
    </rPh>
    <phoneticPr fontId="1"/>
  </si>
  <si>
    <t>看護職員配置加算</t>
    <rPh sb="0" eb="2">
      <t>カンゴ</t>
    </rPh>
    <rPh sb="2" eb="4">
      <t>ショクイン</t>
    </rPh>
    <rPh sb="4" eb="6">
      <t>ハイチ</t>
    </rPh>
    <rPh sb="6" eb="8">
      <t>カサン</t>
    </rPh>
    <phoneticPr fontId="1"/>
  </si>
  <si>
    <t>サービス提供体制加算</t>
    <rPh sb="4" eb="6">
      <t>テイキョウ</t>
    </rPh>
    <rPh sb="6" eb="8">
      <t>タイセイ</t>
    </rPh>
    <rPh sb="8" eb="10">
      <t>カサン</t>
    </rPh>
    <phoneticPr fontId="1"/>
  </si>
  <si>
    <t>認知症加算Ⅰ</t>
    <rPh sb="0" eb="3">
      <t>ニンチショウ</t>
    </rPh>
    <rPh sb="3" eb="5">
      <t>カサン</t>
    </rPh>
    <phoneticPr fontId="1"/>
  </si>
  <si>
    <t>認知症加算Ⅱ</t>
    <rPh sb="0" eb="3">
      <t>ニンチショウ</t>
    </rPh>
    <rPh sb="3" eb="5">
      <t>カサン</t>
    </rPh>
    <phoneticPr fontId="1"/>
  </si>
  <si>
    <t>訪問体制強化加算</t>
    <rPh sb="0" eb="2">
      <t>ホウモン</t>
    </rPh>
    <rPh sb="2" eb="4">
      <t>タイセイ</t>
    </rPh>
    <rPh sb="4" eb="6">
      <t>キョウカ</t>
    </rPh>
    <rPh sb="6" eb="8">
      <t>カサン</t>
    </rPh>
    <phoneticPr fontId="1"/>
  </si>
  <si>
    <t>総合マネジメント体制強化加算</t>
    <rPh sb="0" eb="2">
      <t>ソウゴウ</t>
    </rPh>
    <rPh sb="8" eb="10">
      <t>タイセイ</t>
    </rPh>
    <rPh sb="10" eb="12">
      <t>キョウカ</t>
    </rPh>
    <rPh sb="12" eb="14">
      <t>カサン</t>
    </rPh>
    <phoneticPr fontId="1"/>
  </si>
  <si>
    <t>介護職員処遇改善加算（Ⅰ）</t>
    <phoneticPr fontId="1"/>
  </si>
  <si>
    <t>特定処遇改善加算（Ⅰ）</t>
    <phoneticPr fontId="1"/>
  </si>
  <si>
    <t>%</t>
    <phoneticPr fontId="1"/>
  </si>
  <si>
    <t>%</t>
    <phoneticPr fontId="1"/>
  </si>
  <si>
    <t>宿泊費</t>
    <rPh sb="0" eb="3">
      <t>シュクハクヒ</t>
    </rPh>
    <phoneticPr fontId="1"/>
  </si>
  <si>
    <t>おやつ費</t>
    <rPh sb="3" eb="4">
      <t>ヒ</t>
    </rPh>
    <phoneticPr fontId="1"/>
  </si>
  <si>
    <t>夕食費</t>
    <rPh sb="0" eb="2">
      <t>ユウショク</t>
    </rPh>
    <phoneticPr fontId="1"/>
  </si>
  <si>
    <t>昼食費</t>
    <rPh sb="0" eb="2">
      <t>チュウショク</t>
    </rPh>
    <phoneticPr fontId="1"/>
  </si>
  <si>
    <t>朝食費</t>
    <rPh sb="0" eb="2">
      <t>チョウショク</t>
    </rPh>
    <phoneticPr fontId="1"/>
  </si>
  <si>
    <t>教養娯楽費</t>
    <rPh sb="0" eb="2">
      <t>キョウヨウ</t>
    </rPh>
    <rPh sb="2" eb="5">
      <t>ゴラクヒ</t>
    </rPh>
    <phoneticPr fontId="1"/>
  </si>
  <si>
    <t>空白の数字を変更すると、料金表に反映されます。</t>
    <rPh sb="0" eb="2">
      <t>クウハク</t>
    </rPh>
    <rPh sb="3" eb="5">
      <t>スウジ</t>
    </rPh>
    <rPh sb="6" eb="8">
      <t>ヘンコウ</t>
    </rPh>
    <rPh sb="12" eb="14">
      <t>リョウキン</t>
    </rPh>
    <rPh sb="14" eb="15">
      <t>ヒョウ</t>
    </rPh>
    <rPh sb="16" eb="18">
      <t>ハンエイ</t>
    </rPh>
    <phoneticPr fontId="1"/>
  </si>
  <si>
    <t>科学的介護推進体制加算</t>
    <rPh sb="0" eb="3">
      <t>カガクテキ</t>
    </rPh>
    <rPh sb="3" eb="5">
      <t>カイゴ</t>
    </rPh>
    <rPh sb="5" eb="7">
      <t>スイシン</t>
    </rPh>
    <rPh sb="7" eb="9">
      <t>タイセイ</t>
    </rPh>
    <rPh sb="9" eb="11">
      <t>カサン</t>
    </rPh>
    <phoneticPr fontId="1"/>
  </si>
  <si>
    <t>科学的介護推進体制加算</t>
    <rPh sb="0" eb="3">
      <t>カガクテキ</t>
    </rPh>
    <rPh sb="3" eb="5">
      <t>カイゴ</t>
    </rPh>
    <rPh sb="5" eb="7">
      <t>スイシン</t>
    </rPh>
    <rPh sb="7" eb="9">
      <t>タイセイ</t>
    </rPh>
    <rPh sb="9" eb="11">
      <t>カサン</t>
    </rPh>
    <phoneticPr fontId="1"/>
  </si>
  <si>
    <t>中山間地域等における
小規模事業所加算</t>
    <phoneticPr fontId="1"/>
  </si>
  <si>
    <r>
      <rPr>
        <sz val="9"/>
        <color theme="1"/>
        <rFont val="ＭＳ 明朝"/>
        <family val="1"/>
        <charset val="128"/>
      </rPr>
      <t>介護職員等ベースアップ等支援加算</t>
    </r>
    <r>
      <rPr>
        <sz val="11"/>
        <color theme="1"/>
        <rFont val="ＭＳ 明朝"/>
        <family val="1"/>
        <charset val="128"/>
      </rPr>
      <t xml:space="preserve">
</t>
    </r>
    <r>
      <rPr>
        <sz val="9"/>
        <color theme="1"/>
        <rFont val="ＭＳ 明朝"/>
        <family val="1"/>
        <charset val="128"/>
      </rPr>
      <t>…区分支給限度額算定外</t>
    </r>
    <rPh sb="0" eb="4">
      <t>カイゴショクイン</t>
    </rPh>
    <rPh sb="4" eb="5">
      <t>ナド</t>
    </rPh>
    <rPh sb="11" eb="12">
      <t>ナド</t>
    </rPh>
    <rPh sb="12" eb="14">
      <t>シエン</t>
    </rPh>
    <rPh sb="14" eb="16">
      <t>カサン</t>
    </rPh>
    <phoneticPr fontId="1"/>
  </si>
  <si>
    <t>R4.10.1改訂</t>
    <phoneticPr fontId="1"/>
  </si>
  <si>
    <r>
      <rPr>
        <sz val="10"/>
        <color theme="1"/>
        <rFont val="ＭＳ 明朝"/>
        <family val="1"/>
        <charset val="128"/>
      </rPr>
      <t>介護職員処遇改善加算（Ⅰ）</t>
    </r>
    <r>
      <rPr>
        <sz val="11"/>
        <color theme="1"/>
        <rFont val="ＭＳ 明朝"/>
        <family val="1"/>
        <charset val="128"/>
      </rPr>
      <t xml:space="preserve">
…</t>
    </r>
    <r>
      <rPr>
        <sz val="9"/>
        <color theme="1"/>
        <rFont val="ＭＳ 明朝"/>
        <family val="1"/>
        <charset val="128"/>
      </rPr>
      <t>区分支給限度額算定外</t>
    </r>
    <rPh sb="0" eb="2">
      <t>カイゴ</t>
    </rPh>
    <rPh sb="2" eb="4">
      <t>ショクイン</t>
    </rPh>
    <rPh sb="4" eb="6">
      <t>ショグウ</t>
    </rPh>
    <rPh sb="6" eb="8">
      <t>カイゼン</t>
    </rPh>
    <rPh sb="8" eb="10">
      <t>カサン</t>
    </rPh>
    <rPh sb="15" eb="17">
      <t>クブン</t>
    </rPh>
    <rPh sb="17" eb="19">
      <t>シキュウ</t>
    </rPh>
    <rPh sb="19" eb="21">
      <t>ゲンド</t>
    </rPh>
    <rPh sb="21" eb="22">
      <t>ガク</t>
    </rPh>
    <rPh sb="22" eb="24">
      <t>サンテイ</t>
    </rPh>
    <rPh sb="24" eb="25">
      <t>ガイ</t>
    </rPh>
    <phoneticPr fontId="1"/>
  </si>
  <si>
    <r>
      <rPr>
        <sz val="10"/>
        <color theme="1"/>
        <rFont val="ＭＳ 明朝"/>
        <family val="1"/>
        <charset val="128"/>
      </rPr>
      <t>特定処遇改善加算（Ⅰ）</t>
    </r>
    <r>
      <rPr>
        <sz val="11"/>
        <color theme="1"/>
        <rFont val="ＭＳ 明朝"/>
        <family val="1"/>
        <charset val="128"/>
      </rPr>
      <t xml:space="preserve">
</t>
    </r>
    <r>
      <rPr>
        <sz val="9"/>
        <color theme="1"/>
        <rFont val="ＭＳ 明朝"/>
        <family val="1"/>
        <charset val="128"/>
      </rPr>
      <t>…区分支給限度額算定外</t>
    </r>
    <phoneticPr fontId="1"/>
  </si>
  <si>
    <r>
      <rPr>
        <sz val="10"/>
        <color theme="1"/>
        <rFont val="ＭＳ 明朝"/>
        <family val="1"/>
        <charset val="128"/>
      </rPr>
      <t>訪問体制強化加算</t>
    </r>
    <r>
      <rPr>
        <sz val="11"/>
        <color theme="1"/>
        <rFont val="ＭＳ 明朝"/>
        <family val="1"/>
        <charset val="128"/>
      </rPr>
      <t xml:space="preserve">
（1ヶ月）</t>
    </r>
    <rPh sb="0" eb="2">
      <t>ホウモン</t>
    </rPh>
    <rPh sb="2" eb="4">
      <t>タイセイ</t>
    </rPh>
    <rPh sb="4" eb="6">
      <t>キョウカ</t>
    </rPh>
    <rPh sb="6" eb="8">
      <t>カサン</t>
    </rPh>
    <rPh sb="12" eb="13">
      <t>ゲツ</t>
    </rPh>
    <phoneticPr fontId="1"/>
  </si>
  <si>
    <r>
      <rPr>
        <sz val="10"/>
        <color theme="1"/>
        <rFont val="ＭＳ 明朝"/>
        <family val="1"/>
        <charset val="128"/>
      </rPr>
      <t>初期加算　（1日）</t>
    </r>
    <r>
      <rPr>
        <sz val="11"/>
        <color theme="1"/>
        <rFont val="ＭＳ 明朝"/>
        <family val="1"/>
        <charset val="128"/>
      </rPr>
      <t xml:space="preserve">
</t>
    </r>
    <r>
      <rPr>
        <sz val="9"/>
        <color theme="1"/>
        <rFont val="ＭＳ 明朝"/>
        <family val="1"/>
        <charset val="128"/>
      </rPr>
      <t>（登録日から起算して30日の期間）</t>
    </r>
    <rPh sb="0" eb="2">
      <t>ショキ</t>
    </rPh>
    <rPh sb="2" eb="4">
      <t>カサン</t>
    </rPh>
    <rPh sb="7" eb="8">
      <t>ニチ</t>
    </rPh>
    <rPh sb="11" eb="14">
      <t>トウロクビ</t>
    </rPh>
    <rPh sb="16" eb="18">
      <t>キサン</t>
    </rPh>
    <rPh sb="22" eb="23">
      <t>ニチ</t>
    </rPh>
    <rPh sb="24" eb="26">
      <t>キカン</t>
    </rPh>
    <phoneticPr fontId="1"/>
  </si>
  <si>
    <t>× 食数</t>
    <rPh sb="2" eb="3">
      <t>ショク</t>
    </rPh>
    <rPh sb="3" eb="4">
      <t>スウ</t>
    </rPh>
    <phoneticPr fontId="1"/>
  </si>
  <si>
    <t>× 宿泊数</t>
    <rPh sb="2" eb="4">
      <t>シュクハク</t>
    </rPh>
    <rPh sb="4" eb="5">
      <t>スウ</t>
    </rPh>
    <phoneticPr fontId="1"/>
  </si>
  <si>
    <r>
      <rPr>
        <sz val="10"/>
        <color theme="1"/>
        <rFont val="ＭＳ 明朝"/>
        <family val="1"/>
        <charset val="128"/>
      </rPr>
      <t>※1 主治医の意見書の認知症日常生活自立度を基準とします。</t>
    </r>
    <r>
      <rPr>
        <sz val="11"/>
        <color theme="1"/>
        <rFont val="ＭＳ 明朝"/>
        <family val="1"/>
        <charset val="128"/>
      </rPr>
      <t xml:space="preserve">
</t>
    </r>
    <r>
      <rPr>
        <sz val="9"/>
        <color theme="1"/>
        <rFont val="ＭＳ 明朝"/>
        <family val="1"/>
        <charset val="128"/>
      </rPr>
      <t>（Ⅰ）ADL:Ⅲ以上
（Ⅱ）介護2かつ
　　　ADL：Ⅱ</t>
    </r>
    <rPh sb="22" eb="24">
      <t>キジュン</t>
    </rPh>
    <rPh sb="39" eb="41">
      <t>イジョウ</t>
    </rPh>
    <rPh sb="45" eb="47">
      <t>カイゴ</t>
    </rPh>
    <phoneticPr fontId="1"/>
  </si>
  <si>
    <r>
      <rPr>
        <sz val="10"/>
        <color theme="1"/>
        <rFont val="ＭＳ 明朝"/>
        <family val="1"/>
        <charset val="128"/>
      </rPr>
      <t xml:space="preserve">※ 排泄用品は事業所でも若干取り扱っております。
（紙おむつ、紙パンツ \150、尿取りパット \30）
</t>
    </r>
    <r>
      <rPr>
        <sz val="11"/>
        <color theme="1"/>
        <rFont val="ＭＳ 明朝"/>
        <family val="1"/>
        <charset val="128"/>
      </rPr>
      <t xml:space="preserve">
</t>
    </r>
    <r>
      <rPr>
        <sz val="10"/>
        <color theme="1"/>
        <rFont val="ＭＳ 明朝"/>
        <family val="1"/>
        <charset val="128"/>
      </rPr>
      <t>※ 個別に利用されるものは別途料金が必要な場合があります。お気軽にお尋ね下さい。</t>
    </r>
    <rPh sb="41" eb="42">
      <t>ニョウ</t>
    </rPh>
    <rPh sb="42" eb="43">
      <t>ト</t>
    </rPh>
    <rPh sb="56" eb="58">
      <t>コベツ</t>
    </rPh>
    <rPh sb="72" eb="74">
      <t>ヒツヨウ</t>
    </rPh>
    <rPh sb="75" eb="77">
      <t>バアイ</t>
    </rPh>
    <rPh sb="88" eb="89">
      <t>タズ</t>
    </rPh>
    <rPh sb="90" eb="91">
      <t>クダ</t>
    </rPh>
    <phoneticPr fontId="1"/>
  </si>
  <si>
    <t>ひとつはりの家</t>
    <rPh sb="6" eb="7">
      <t>イエ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</si>
</sst>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e\.m\.d;@"/>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name val="ＭＳ Ｐ明朝"/>
      <family val="1"/>
      <charset val="128"/>
    </font>
    <font>
      <sz val="11"/>
      <name val="ＭＳ 明朝"/>
      <family val="1"/>
      <charset val="128"/>
    </font>
    <font>
      <sz val="9"/>
      <color indexed="10"/>
      <name val="ＭＳ Ｐ明朝"/>
      <family val="1"/>
      <charset val="128"/>
    </font>
    <font>
      <sz val="8"/>
      <color theme="1"/>
      <name val="ＭＳ 明朝"/>
      <family val="1"/>
      <charset val="128"/>
    </font>
    <font>
      <sz val="11"/>
      <color theme="1"/>
      <name val="ＭＳ Ｐ明朝"/>
      <family val="1"/>
      <charset val="128"/>
    </font>
    <font>
      <b/>
      <sz val="12"/>
      <color theme="1"/>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99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auto="1"/>
      </left>
      <right/>
      <top style="thin">
        <color auto="1"/>
      </top>
      <bottom style="thin">
        <color auto="1"/>
      </bottom>
      <diagonal style="thin">
        <color auto="1"/>
      </diagonal>
    </border>
    <border diagonalUp="1" diagonalDown="1">
      <left/>
      <right style="thin">
        <color auto="1"/>
      </right>
      <top style="thin">
        <color auto="1"/>
      </top>
      <bottom style="thin">
        <color auto="1"/>
      </bottom>
      <diagonal style="thin">
        <color auto="1"/>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style="thin">
        <color auto="1"/>
      </bottom>
      <diagonal style="thin">
        <color auto="1"/>
      </diagonal>
    </border>
    <border diagonalUp="1" diagonalDown="1">
      <left/>
      <right style="thin">
        <color auto="1"/>
      </right>
      <top/>
      <bottom style="thin">
        <color auto="1"/>
      </bottom>
      <diagonal style="thin">
        <color auto="1"/>
      </diagonal>
    </border>
    <border>
      <left style="thin">
        <color indexed="64"/>
      </left>
      <right/>
      <top style="medium">
        <color indexed="64"/>
      </top>
      <bottom/>
      <diagonal/>
    </border>
    <border>
      <left style="thin">
        <color indexed="64"/>
      </left>
      <right/>
      <top style="thin">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style="dotted">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lignment vertical="center"/>
    </xf>
    <xf numFmtId="177" fontId="2" fillId="0" borderId="0" xfId="0" applyNumberFormat="1" applyFont="1">
      <alignment vertical="center"/>
    </xf>
    <xf numFmtId="176" fontId="2" fillId="0" borderId="0" xfId="0" applyNumberFormat="1" applyFont="1">
      <alignment vertical="center"/>
    </xf>
    <xf numFmtId="176" fontId="2" fillId="0" borderId="31" xfId="0" applyNumberFormat="1" applyFont="1" applyBorder="1">
      <alignment vertical="center"/>
    </xf>
    <xf numFmtId="176" fontId="2" fillId="0" borderId="32" xfId="0" applyNumberFormat="1" applyFont="1" applyBorder="1">
      <alignment vertical="center"/>
    </xf>
    <xf numFmtId="176" fontId="2" fillId="0" borderId="33" xfId="0" applyNumberFormat="1" applyFont="1" applyBorder="1">
      <alignment vertical="center"/>
    </xf>
    <xf numFmtId="176" fontId="2" fillId="0" borderId="34" xfId="0" applyNumberFormat="1" applyFont="1" applyBorder="1">
      <alignment vertical="center"/>
    </xf>
    <xf numFmtId="0" fontId="2" fillId="0" borderId="1" xfId="0" applyFont="1" applyBorder="1" applyProtection="1">
      <alignment vertical="center"/>
      <protection locked="0"/>
    </xf>
    <xf numFmtId="0" fontId="2" fillId="0" borderId="0" xfId="0" applyFont="1" applyProtection="1">
      <alignment vertical="center"/>
      <protection locked="0"/>
    </xf>
    <xf numFmtId="0" fontId="5" fillId="3" borderId="45"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176" fontId="2" fillId="0" borderId="52" xfId="0" applyNumberFormat="1" applyFont="1" applyBorder="1">
      <alignment vertical="center"/>
    </xf>
    <xf numFmtId="176" fontId="2" fillId="0" borderId="30" xfId="0" applyNumberFormat="1" applyFont="1"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9" fillId="0" borderId="0" xfId="0" applyFont="1">
      <alignment vertical="center"/>
    </xf>
    <xf numFmtId="3" fontId="2" fillId="0" borderId="1" xfId="0" applyNumberFormat="1" applyFont="1" applyBorder="1" applyAlignment="1">
      <alignment horizontal="center" vertical="center"/>
    </xf>
    <xf numFmtId="3" fontId="2" fillId="0" borderId="16" xfId="0" applyNumberFormat="1" applyFont="1" applyBorder="1" applyAlignment="1">
      <alignment horizontal="center" vertical="center"/>
    </xf>
    <xf numFmtId="0" fontId="2" fillId="2" borderId="3" xfId="0" applyFont="1" applyFill="1" applyBorder="1">
      <alignment vertical="center"/>
    </xf>
    <xf numFmtId="0" fontId="2" fillId="2" borderId="1" xfId="0" applyFont="1" applyFill="1" applyBorder="1" applyProtection="1">
      <alignment vertical="center"/>
      <protection locked="0"/>
    </xf>
    <xf numFmtId="0" fontId="2" fillId="0" borderId="55" xfId="0" applyFont="1" applyBorder="1">
      <alignment vertical="center"/>
    </xf>
    <xf numFmtId="0" fontId="2" fillId="4" borderId="28"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27" xfId="0" applyFont="1" applyFill="1" applyBorder="1" applyAlignment="1">
      <alignment horizontal="left" vertical="center" wrapText="1" indent="1"/>
    </xf>
    <xf numFmtId="0" fontId="2" fillId="4" borderId="49" xfId="0" applyFont="1" applyFill="1" applyBorder="1" applyAlignment="1">
      <alignment horizontal="left" vertical="center" wrapText="1" indent="1"/>
    </xf>
    <xf numFmtId="0" fontId="2" fillId="4" borderId="43"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2" fillId="4" borderId="9" xfId="0" applyFont="1" applyFill="1" applyBorder="1" applyAlignment="1">
      <alignment horizontal="left" vertical="center" wrapText="1" indent="1"/>
    </xf>
    <xf numFmtId="0" fontId="2" fillId="4" borderId="9" xfId="0" applyFont="1" applyFill="1" applyBorder="1" applyAlignment="1">
      <alignment horizontal="left" vertical="center" indent="1"/>
    </xf>
    <xf numFmtId="0" fontId="2" fillId="4" borderId="3" xfId="0" applyFont="1" applyFill="1" applyBorder="1" applyAlignment="1">
      <alignment horizontal="left" vertical="center" wrapText="1" indent="1"/>
    </xf>
    <xf numFmtId="0" fontId="0" fillId="4" borderId="3" xfId="0" applyFill="1" applyBorder="1">
      <alignment vertical="center"/>
    </xf>
    <xf numFmtId="0" fontId="2" fillId="4" borderId="5" xfId="0" applyFont="1" applyFill="1" applyBorder="1" applyAlignment="1">
      <alignment horizontal="center" vertical="top"/>
    </xf>
    <xf numFmtId="0" fontId="2" fillId="4" borderId="22" xfId="0" applyFont="1" applyFill="1" applyBorder="1" applyAlignment="1">
      <alignment horizontal="center" vertical="center"/>
    </xf>
    <xf numFmtId="0" fontId="2" fillId="4" borderId="24" xfId="0" applyFont="1" applyFill="1" applyBorder="1" applyAlignment="1">
      <alignment horizontal="center" vertical="top"/>
    </xf>
    <xf numFmtId="0" fontId="2" fillId="4" borderId="23" xfId="0" applyFont="1" applyFill="1" applyBorder="1" applyAlignment="1">
      <alignment horizontal="center" vertical="center"/>
    </xf>
    <xf numFmtId="0" fontId="2" fillId="4" borderId="46" xfId="0" applyFont="1" applyFill="1" applyBorder="1" applyAlignment="1">
      <alignment horizontal="left" vertical="center" indent="1"/>
    </xf>
    <xf numFmtId="0" fontId="9" fillId="4" borderId="1" xfId="0" applyFont="1" applyFill="1" applyBorder="1">
      <alignment vertical="center"/>
    </xf>
    <xf numFmtId="0" fontId="2" fillId="3" borderId="59" xfId="0" applyFont="1" applyFill="1" applyBorder="1" applyAlignment="1">
      <alignment horizontal="center" vertical="center"/>
    </xf>
    <xf numFmtId="0" fontId="3" fillId="4" borderId="2" xfId="0" applyFont="1" applyFill="1" applyBorder="1" applyAlignment="1">
      <alignment horizontal="left" vertical="center" wrapText="1" indent="1"/>
    </xf>
    <xf numFmtId="0" fontId="2" fillId="2" borderId="0" xfId="0" applyFont="1" applyFill="1">
      <alignment vertical="center"/>
    </xf>
    <xf numFmtId="0" fontId="2" fillId="0" borderId="63" xfId="0" applyFont="1" applyBorder="1">
      <alignment vertical="center"/>
    </xf>
    <xf numFmtId="0" fontId="2" fillId="0" borderId="56" xfId="0" applyFont="1" applyBorder="1">
      <alignment vertical="center"/>
    </xf>
    <xf numFmtId="0" fontId="0" fillId="0" borderId="65" xfId="0" applyBorder="1">
      <alignment vertical="center"/>
    </xf>
    <xf numFmtId="0" fontId="0" fillId="0" borderId="63" xfId="0" applyBorder="1">
      <alignment vertical="center"/>
    </xf>
    <xf numFmtId="0" fontId="0" fillId="4" borderId="0" xfId="0" applyFill="1">
      <alignment vertical="center"/>
    </xf>
    <xf numFmtId="0" fontId="9" fillId="4" borderId="1" xfId="0" applyFont="1" applyFill="1" applyBorder="1" applyProtection="1">
      <alignment vertical="center"/>
      <protection locked="0"/>
    </xf>
    <xf numFmtId="0" fontId="9" fillId="0" borderId="1" xfId="0" applyFont="1" applyBorder="1" applyProtection="1">
      <alignment vertical="center"/>
      <protection locked="0"/>
    </xf>
    <xf numFmtId="0" fontId="4" fillId="4" borderId="4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4" fillId="4" borderId="48" xfId="0" applyFont="1" applyFill="1" applyBorder="1" applyAlignment="1">
      <alignment horizontal="left" vertical="center" wrapText="1" indent="1"/>
    </xf>
    <xf numFmtId="0" fontId="4" fillId="4" borderId="13" xfId="0" applyFont="1" applyFill="1" applyBorder="1" applyAlignment="1">
      <alignment horizontal="left" vertical="center" indent="1"/>
    </xf>
    <xf numFmtId="0" fontId="4" fillId="4" borderId="44" xfId="0" applyFont="1" applyFill="1" applyBorder="1" applyAlignment="1">
      <alignment horizontal="left" vertical="center" indent="1"/>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2" fillId="0" borderId="0" xfId="0" applyFont="1" applyAlignment="1">
      <alignment vertical="top" wrapText="1"/>
    </xf>
    <xf numFmtId="3" fontId="2" fillId="0" borderId="5" xfId="0"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1"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37"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39"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47"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26" xfId="0" applyNumberFormat="1" applyFont="1" applyBorder="1" applyAlignment="1">
      <alignment horizontal="center" vertical="center"/>
    </xf>
    <xf numFmtId="0" fontId="2" fillId="0" borderId="55" xfId="0" applyFont="1" applyBorder="1" applyAlignment="1">
      <alignment horizontal="left" vertical="center"/>
    </xf>
    <xf numFmtId="0" fontId="2" fillId="0" borderId="54"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3" fontId="2" fillId="0" borderId="4" xfId="0" applyNumberFormat="1" applyFont="1" applyBorder="1" applyAlignment="1">
      <alignment horizontal="center" vertical="center"/>
    </xf>
    <xf numFmtId="3" fontId="2" fillId="0" borderId="49" xfId="0" applyNumberFormat="1" applyFont="1" applyBorder="1" applyAlignment="1">
      <alignment horizontal="center" vertical="center"/>
    </xf>
    <xf numFmtId="3" fontId="2" fillId="0" borderId="50" xfId="0" applyNumberFormat="1" applyFont="1" applyBorder="1" applyAlignment="1">
      <alignment horizontal="center" vertical="center"/>
    </xf>
    <xf numFmtId="0" fontId="2" fillId="4" borderId="10"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2" fillId="4" borderId="17" xfId="0" applyFont="1" applyFill="1" applyBorder="1" applyAlignment="1">
      <alignment horizontal="center" vertical="center" textRotation="255"/>
    </xf>
    <xf numFmtId="0" fontId="2" fillId="0" borderId="0" xfId="0" applyFont="1" applyAlignment="1">
      <alignment horizontal="center" vertical="center"/>
    </xf>
    <xf numFmtId="0" fontId="6" fillId="4" borderId="41" xfId="0" applyFont="1" applyFill="1" applyBorder="1" applyAlignment="1">
      <alignment horizontal="left" vertical="center" indent="1" shrinkToFit="1"/>
    </xf>
    <xf numFmtId="0" fontId="6" fillId="4" borderId="21" xfId="0" applyFont="1" applyFill="1" applyBorder="1" applyAlignment="1">
      <alignment horizontal="left" vertical="center" indent="1" shrinkToFit="1"/>
    </xf>
    <xf numFmtId="0" fontId="6" fillId="4" borderId="4" xfId="0" applyFont="1" applyFill="1" applyBorder="1" applyAlignment="1">
      <alignment horizontal="left" vertical="center" indent="1" shrinkToFit="1"/>
    </xf>
    <xf numFmtId="0" fontId="6" fillId="4" borderId="6" xfId="0" applyFont="1" applyFill="1" applyBorder="1" applyAlignment="1">
      <alignment horizontal="left" vertical="center" indent="1" shrinkToFi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176" fontId="2" fillId="0" borderId="11" xfId="0" applyNumberFormat="1" applyFont="1" applyBorder="1" applyAlignment="1" applyProtection="1">
      <alignment horizontal="right" vertical="center"/>
      <protection locked="0"/>
    </xf>
    <xf numFmtId="176" fontId="2" fillId="0" borderId="12"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3" fontId="2" fillId="0" borderId="2"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51" xfId="0" applyNumberFormat="1"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horizontal="center" vertical="center"/>
    </xf>
    <xf numFmtId="176" fontId="2" fillId="0" borderId="18"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pplyProtection="1">
      <alignment horizontal="center" vertical="center" shrinkToFit="1"/>
      <protection locked="0"/>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4" fillId="0" borderId="0" xfId="0" applyFont="1" applyAlignment="1">
      <alignment horizontal="center" vertical="center"/>
    </xf>
    <xf numFmtId="178" fontId="2"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4" borderId="66" xfId="0" applyFont="1" applyFill="1" applyBorder="1" applyAlignment="1">
      <alignment horizontal="center" vertical="center" textRotation="255"/>
    </xf>
    <xf numFmtId="0" fontId="2" fillId="4" borderId="67" xfId="0" applyFont="1" applyFill="1" applyBorder="1" applyAlignment="1">
      <alignment horizontal="center" vertical="center" textRotation="255"/>
    </xf>
    <xf numFmtId="0" fontId="2" fillId="4" borderId="68" xfId="0" applyFont="1" applyFill="1" applyBorder="1" applyAlignment="1">
      <alignment horizontal="center" vertical="center" textRotation="255"/>
    </xf>
    <xf numFmtId="0" fontId="2" fillId="0" borderId="56" xfId="0" applyFont="1" applyBorder="1" applyAlignment="1">
      <alignment horizontal="left" vertical="center"/>
    </xf>
    <xf numFmtId="0" fontId="2" fillId="0" borderId="62" xfId="0" applyFont="1" applyBorder="1" applyAlignment="1">
      <alignment horizontal="left" vertical="center"/>
    </xf>
    <xf numFmtId="3" fontId="2" fillId="0" borderId="35" xfId="0" applyNumberFormat="1" applyFont="1" applyBorder="1" applyAlignment="1">
      <alignment horizontal="center" vertical="center"/>
    </xf>
    <xf numFmtId="3" fontId="2" fillId="0" borderId="36" xfId="0" applyNumberFormat="1" applyFont="1" applyBorder="1" applyAlignment="1">
      <alignment horizontal="center" vertical="center"/>
    </xf>
  </cellXfs>
  <cellStyles count="1">
    <cellStyle name="標準" xfId="0" builtinId="0"/>
  </cellStyles>
  <dxfs count="13">
    <dxf>
      <font>
        <b/>
        <i val="0"/>
        <color rgb="FFFF0000"/>
      </font>
      <fill>
        <patternFill patternType="solid">
          <bgColor rgb="FFFFFF00"/>
        </patternFill>
      </fill>
    </dxf>
    <dxf>
      <font>
        <b/>
        <i val="0"/>
        <color rgb="FFFF0000"/>
      </font>
      <fill>
        <patternFill patternType="solid">
          <bgColor rgb="FFFFFF00"/>
        </patternFill>
      </fill>
    </dxf>
    <dxf>
      <fill>
        <patternFill>
          <bgColor rgb="FFFF66FF"/>
        </patternFill>
      </fill>
    </dxf>
    <dxf>
      <fill>
        <patternFill>
          <bgColor rgb="FFFF66FF"/>
        </patternFill>
      </fill>
    </dxf>
    <dxf>
      <font>
        <b/>
        <i val="0"/>
        <color rgb="FFFF0000"/>
      </font>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colors>
    <mruColors>
      <color rgb="FFFFCCFF"/>
      <color rgb="FFFF99FF"/>
      <color rgb="FF66FFFF"/>
      <color rgb="FF99FFCC"/>
      <color rgb="FF66FF99"/>
      <color rgb="FFFF66FF"/>
      <color rgb="FFFFFFCC"/>
      <color rgb="FFFFFF99"/>
      <color rgb="FFFF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5" lockText="1" noThreeD="1"/>
</file>

<file path=xl/ctrlProps/ctrlProp10.xml><?xml version="1.0" encoding="utf-8"?>
<formControlPr xmlns="http://schemas.microsoft.com/office/spreadsheetml/2009/9/main" objectType="Drop" dropLines="4" dropStyle="combo" dx="22" fmlaLink="$Q$9" fmlaRange="$Q$4:$Q$7" noThreeD="1" sel="2" val="0"/>
</file>

<file path=xl/ctrlProps/ctrlProp2.xml><?xml version="1.0" encoding="utf-8"?>
<formControlPr xmlns="http://schemas.microsoft.com/office/spreadsheetml/2009/9/main" objectType="CheckBox" checked="Checked" fmlaLink="$S$11" lockText="1" noThreeD="1"/>
</file>

<file path=xl/ctrlProps/ctrlProp3.xml><?xml version="1.0" encoding="utf-8"?>
<formControlPr xmlns="http://schemas.microsoft.com/office/spreadsheetml/2009/9/main" objectType="CheckBox" checked="Checked" fmlaLink="$S$12" lockText="1" noThreeD="1"/>
</file>

<file path=xl/ctrlProps/ctrlProp4.xml><?xml version="1.0" encoding="utf-8"?>
<formControlPr xmlns="http://schemas.microsoft.com/office/spreadsheetml/2009/9/main" objectType="CheckBox" fmlaLink="$T$5" lockText="1" noThreeD="1"/>
</file>

<file path=xl/ctrlProps/ctrlProp5.xml><?xml version="1.0" encoding="utf-8"?>
<formControlPr xmlns="http://schemas.microsoft.com/office/spreadsheetml/2009/9/main" objectType="CheckBox" fmlaLink="$U$5" lockText="1" noThreeD="1"/>
</file>

<file path=xl/ctrlProps/ctrlProp6.xml><?xml version="1.0" encoding="utf-8"?>
<formControlPr xmlns="http://schemas.microsoft.com/office/spreadsheetml/2009/9/main" objectType="CheckBox" fmlaLink="$V$5" lockText="1" noThreeD="1"/>
</file>

<file path=xl/ctrlProps/ctrlProp7.xml><?xml version="1.0" encoding="utf-8"?>
<formControlPr xmlns="http://schemas.microsoft.com/office/spreadsheetml/2009/9/main" objectType="CheckBox" fmlaLink="$W$5" lockText="1" noThreeD="1"/>
</file>

<file path=xl/ctrlProps/ctrlProp8.xml><?xml version="1.0" encoding="utf-8"?>
<formControlPr xmlns="http://schemas.microsoft.com/office/spreadsheetml/2009/9/main" objectType="CheckBox" fmlaLink="$X$5" lockText="1" noThreeD="1"/>
</file>

<file path=xl/ctrlProps/ctrlProp9.xml><?xml version="1.0" encoding="utf-8"?>
<formControlPr xmlns="http://schemas.microsoft.com/office/spreadsheetml/2009/9/main" objectType="CheckBox" fmlaLink="$Y$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4</xdr:row>
          <xdr:rowOff>19050</xdr:rowOff>
        </xdr:from>
        <xdr:to>
          <xdr:col>4</xdr:col>
          <xdr:colOff>438150</xdr:colOff>
          <xdr:row>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104775</xdr:rowOff>
        </xdr:from>
        <xdr:to>
          <xdr:col>3</xdr:col>
          <xdr:colOff>295275</xdr:colOff>
          <xdr:row>10</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104775</xdr:rowOff>
        </xdr:from>
        <xdr:to>
          <xdr:col>3</xdr:col>
          <xdr:colOff>295275</xdr:colOff>
          <xdr:row>11</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xdr:row>
          <xdr:rowOff>19050</xdr:rowOff>
        </xdr:from>
        <xdr:to>
          <xdr:col>5</xdr:col>
          <xdr:colOff>438150</xdr:colOff>
          <xdr:row>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xdr:row>
          <xdr:rowOff>28575</xdr:rowOff>
        </xdr:from>
        <xdr:to>
          <xdr:col>6</xdr:col>
          <xdr:colOff>447675</xdr:colOff>
          <xdr:row>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28575</xdr:rowOff>
        </xdr:from>
        <xdr:to>
          <xdr:col>7</xdr:col>
          <xdr:colOff>438150</xdr:colOff>
          <xdr:row>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28575</xdr:rowOff>
        </xdr:from>
        <xdr:to>
          <xdr:col>8</xdr:col>
          <xdr:colOff>438150</xdr:colOff>
          <xdr:row>5</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xdr:row>
          <xdr:rowOff>28575</xdr:rowOff>
        </xdr:from>
        <xdr:to>
          <xdr:col>9</xdr:col>
          <xdr:colOff>447675</xdr:colOff>
          <xdr:row>5</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38100</xdr:rowOff>
        </xdr:from>
        <xdr:to>
          <xdr:col>10</xdr:col>
          <xdr:colOff>428625</xdr:colOff>
          <xdr:row>5</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11</xdr:col>
      <xdr:colOff>47626</xdr:colOff>
      <xdr:row>4</xdr:row>
      <xdr:rowOff>85726</xdr:rowOff>
    </xdr:from>
    <xdr:to>
      <xdr:col>11</xdr:col>
      <xdr:colOff>228600</xdr:colOff>
      <xdr:row>4</xdr:row>
      <xdr:rowOff>161925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8458201" y="952501"/>
          <a:ext cx="180974" cy="761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4</xdr:row>
      <xdr:rowOff>85725</xdr:rowOff>
    </xdr:from>
    <xdr:to>
      <xdr:col>13</xdr:col>
      <xdr:colOff>228599</xdr:colOff>
      <xdr:row>4</xdr:row>
      <xdr:rowOff>161924</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9629775" y="952500"/>
          <a:ext cx="180974" cy="761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152401</xdr:colOff>
      <xdr:row>0</xdr:row>
      <xdr:rowOff>28576</xdr:rowOff>
    </xdr:from>
    <xdr:to>
      <xdr:col>2</xdr:col>
      <xdr:colOff>1158240</xdr:colOff>
      <xdr:row>2</xdr:row>
      <xdr:rowOff>38099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401" y="28576"/>
          <a:ext cx="1744979" cy="527683"/>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latin typeface="+mj-ea"/>
              <a:ea typeface="+mj-ea"/>
            </a:rPr>
            <a:t>介護度、加算にチェックを入れ、</a:t>
          </a:r>
          <a:endParaRPr kumimoji="1" lang="en-US" altLang="ja-JP" sz="700">
            <a:latin typeface="+mj-ea"/>
            <a:ea typeface="+mj-ea"/>
          </a:endParaRPr>
        </a:p>
        <a:p>
          <a:pPr algn="ctr"/>
          <a:r>
            <a:rPr kumimoji="1" lang="ja-JP" altLang="en-US" sz="700">
              <a:latin typeface="+mj-ea"/>
              <a:ea typeface="+mj-ea"/>
            </a:rPr>
            <a:t>「 </a:t>
          </a:r>
          <a:r>
            <a:rPr kumimoji="1" lang="ja-JP" altLang="en-US" sz="700">
              <a:solidFill>
                <a:srgbClr val="FFCCFF"/>
              </a:solidFill>
              <a:latin typeface="+mj-ea"/>
              <a:ea typeface="+mj-ea"/>
            </a:rPr>
            <a:t>■ </a:t>
          </a:r>
          <a:r>
            <a:rPr kumimoji="1" lang="ja-JP" altLang="en-US" sz="700">
              <a:latin typeface="+mj-ea"/>
              <a:ea typeface="+mj-ea"/>
            </a:rPr>
            <a:t>」に数字を入力して下さい。</a:t>
          </a:r>
          <a:endParaRPr kumimoji="1" lang="en-US" altLang="ja-JP" sz="700">
            <a:latin typeface="+mj-ea"/>
            <a:ea typeface="+mj-ea"/>
          </a:endParaRPr>
        </a:p>
        <a:p>
          <a:pPr algn="ctr"/>
          <a:r>
            <a:rPr kumimoji="1" lang="ja-JP" altLang="en-US" sz="700">
              <a:latin typeface="+mj-ea"/>
              <a:ea typeface="+mj-ea"/>
            </a:rPr>
            <a:t>合計金額が表示されます。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5</xdr:col>
          <xdr:colOff>0</xdr:colOff>
          <xdr:row>3</xdr:row>
          <xdr:rowOff>190500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AB30"/>
  <sheetViews>
    <sheetView showGridLines="0" tabSelected="1" zoomScaleNormal="100" workbookViewId="0">
      <selection activeCell="E10" sqref="E10:K10"/>
    </sheetView>
  </sheetViews>
  <sheetFormatPr defaultColWidth="9" defaultRowHeight="30.75" customHeight="1" x14ac:dyDescent="0.15"/>
  <cols>
    <col min="1" max="1" width="4.625" style="1" customWidth="1"/>
    <col min="2" max="2" width="6.125" style="1" customWidth="1"/>
    <col min="3" max="3" width="31.125" style="1" customWidth="1"/>
    <col min="4" max="4" width="4.375" style="1" customWidth="1"/>
    <col min="5" max="11" width="9.125" style="1" customWidth="1"/>
    <col min="12" max="12" width="3.625" style="1" customWidth="1"/>
    <col min="13" max="13" width="11.875" style="1" customWidth="1"/>
    <col min="14" max="14" width="3.625" style="1" customWidth="1"/>
    <col min="15" max="15" width="15.875" style="1" customWidth="1"/>
    <col min="16" max="16" width="0.5" style="1" customWidth="1"/>
    <col min="17" max="17" width="9" style="1" hidden="1" customWidth="1"/>
    <col min="18" max="26" width="8.125" style="1" hidden="1" customWidth="1"/>
    <col min="27" max="27" width="1.375" style="1" hidden="1" customWidth="1"/>
    <col min="28" max="28" width="9" style="1" hidden="1" customWidth="1"/>
    <col min="29" max="16384" width="9" style="1"/>
  </cols>
  <sheetData>
    <row r="1" spans="1:26" ht="21" customHeight="1" x14ac:dyDescent="0.15">
      <c r="A1"/>
      <c r="B1"/>
      <c r="C1" s="110" t="s">
        <v>35</v>
      </c>
      <c r="D1" s="110"/>
      <c r="E1" s="111" t="s">
        <v>72</v>
      </c>
      <c r="F1" s="111"/>
      <c r="G1" s="111"/>
      <c r="H1" s="109" t="s">
        <v>34</v>
      </c>
      <c r="I1" s="109"/>
      <c r="J1" s="109"/>
      <c r="K1" s="116" t="s">
        <v>63</v>
      </c>
      <c r="L1" s="116"/>
      <c r="M1" s="116"/>
      <c r="N1" s="115"/>
      <c r="O1" s="115"/>
    </row>
    <row r="2" spans="1:26" ht="15.6" customHeight="1" x14ac:dyDescent="0.15">
      <c r="B2" s="114" t="s">
        <v>24</v>
      </c>
      <c r="C2" s="114"/>
      <c r="D2" s="114"/>
      <c r="E2" s="114"/>
      <c r="F2" s="114"/>
      <c r="G2" s="114"/>
      <c r="H2" s="114"/>
      <c r="I2" s="114"/>
      <c r="J2" s="114"/>
      <c r="K2" s="114"/>
      <c r="L2" s="114"/>
      <c r="M2" s="114"/>
      <c r="N2" s="114"/>
      <c r="O2" s="114"/>
      <c r="Z2" s="87" t="s">
        <v>19</v>
      </c>
    </row>
    <row r="3" spans="1:26" ht="5.25" customHeight="1" thickBot="1" x14ac:dyDescent="0.2">
      <c r="B3" s="2"/>
      <c r="C3" s="2"/>
      <c r="D3" s="2"/>
      <c r="E3" s="2"/>
      <c r="F3" s="2"/>
      <c r="G3" s="2"/>
      <c r="H3" s="2"/>
      <c r="I3" s="2"/>
      <c r="J3" s="2"/>
      <c r="K3" s="2"/>
      <c r="Z3" s="87"/>
    </row>
    <row r="4" spans="1:26" ht="15.6" customHeight="1" thickBot="1" x14ac:dyDescent="0.2">
      <c r="B4" s="2"/>
      <c r="C4" s="45" t="s">
        <v>38</v>
      </c>
      <c r="D4" s="117" t="str">
        <f>IF(Q9=1,"",IF(Q9=2,Q5,IF(Q9=3,Q6,Q7)))</f>
        <v>1割負担</v>
      </c>
      <c r="E4" s="118"/>
      <c r="F4" s="2"/>
      <c r="G4" s="2"/>
      <c r="H4" s="2"/>
      <c r="I4" s="2"/>
      <c r="J4" s="2"/>
      <c r="K4" s="2"/>
      <c r="Q4" s="10"/>
      <c r="Z4" s="2"/>
    </row>
    <row r="5" spans="1:26" ht="18" customHeight="1" x14ac:dyDescent="0.15">
      <c r="B5" s="119" t="s">
        <v>9</v>
      </c>
      <c r="C5" s="88" t="str">
        <f>IF(Z6=1,"介護度が2つ以上選択されています。→","介護度")</f>
        <v>介護度</v>
      </c>
      <c r="D5" s="89"/>
      <c r="E5" s="40"/>
      <c r="F5" s="40"/>
      <c r="G5" s="40"/>
      <c r="H5" s="40"/>
      <c r="I5" s="40"/>
      <c r="J5" s="40"/>
      <c r="K5" s="42"/>
      <c r="M5" s="112" t="str">
        <f>IF(Z6=1,"",(S6&amp;T6&amp;U6&amp;V6&amp;W6&amp;X6&amp;Y6))</f>
        <v/>
      </c>
      <c r="N5" s="2"/>
      <c r="O5" s="112" t="s">
        <v>23</v>
      </c>
      <c r="P5" s="2"/>
      <c r="Q5" s="10" t="s">
        <v>39</v>
      </c>
      <c r="R5" s="25" t="s">
        <v>17</v>
      </c>
      <c r="S5" s="10" t="b">
        <v>0</v>
      </c>
      <c r="T5" s="10" t="b">
        <v>0</v>
      </c>
      <c r="U5" s="10" t="b">
        <v>0</v>
      </c>
      <c r="V5" s="10" t="b">
        <v>0</v>
      </c>
      <c r="W5" s="10" t="b">
        <v>0</v>
      </c>
      <c r="X5" s="10" t="b">
        <v>0</v>
      </c>
      <c r="Y5" s="10" t="b">
        <v>0</v>
      </c>
      <c r="Z5" s="10">
        <f>COUNTIF(S5:Y5,TRUE)</f>
        <v>0</v>
      </c>
    </row>
    <row r="6" spans="1:26" ht="20.25" customHeight="1" x14ac:dyDescent="0.15">
      <c r="B6" s="120"/>
      <c r="C6" s="90"/>
      <c r="D6" s="91"/>
      <c r="E6" s="39" t="s">
        <v>25</v>
      </c>
      <c r="F6" s="39" t="s">
        <v>0</v>
      </c>
      <c r="G6" s="39" t="s">
        <v>1</v>
      </c>
      <c r="H6" s="39" t="s">
        <v>2</v>
      </c>
      <c r="I6" s="39" t="s">
        <v>3</v>
      </c>
      <c r="J6" s="39" t="s">
        <v>4</v>
      </c>
      <c r="K6" s="41" t="s">
        <v>5</v>
      </c>
      <c r="M6" s="113"/>
      <c r="N6" s="2"/>
      <c r="O6" s="113"/>
      <c r="P6" s="2"/>
      <c r="Q6" s="10" t="s">
        <v>40</v>
      </c>
      <c r="R6" s="25" t="s">
        <v>18</v>
      </c>
      <c r="S6" s="10" t="str">
        <f>IF(S5=TRUE,"要支援1","")</f>
        <v/>
      </c>
      <c r="T6" s="10" t="str">
        <f>IF(T5=TRUE,"要支援2","")</f>
        <v/>
      </c>
      <c r="U6" s="10" t="str">
        <f>IF(U5=TRUE,"要介護1","")</f>
        <v/>
      </c>
      <c r="V6" s="10" t="str">
        <f>IF(V5=TRUE,"要介護2","")</f>
        <v/>
      </c>
      <c r="W6" s="10" t="str">
        <f>IF(W5=TRUE,"要介護3","")</f>
        <v/>
      </c>
      <c r="X6" s="10" t="str">
        <f>IF(X5=TRUE,"要介護4","")</f>
        <v/>
      </c>
      <c r="Y6" s="10" t="str">
        <f>IF(Y5=TRUE,"要介護5","")</f>
        <v/>
      </c>
      <c r="Z6" s="10">
        <f>IF(Z5=0,0,IF(Z5=1,0,1))</f>
        <v>0</v>
      </c>
    </row>
    <row r="7" spans="1:26" ht="25.15" customHeight="1" thickBot="1" x14ac:dyDescent="0.2">
      <c r="B7" s="120"/>
      <c r="C7" s="34" t="s">
        <v>7</v>
      </c>
      <c r="D7" s="35"/>
      <c r="E7" s="23">
        <f>IF(Q9=1,"",IF(料金表!Q9=2,データ!B2,IF(料金表!Q9=3,データ!B2*2,データ!B2*3)))</f>
        <v>3438</v>
      </c>
      <c r="F7" s="23">
        <f>IF(Q9=1,"",IF(料金表!Q9=2,データ!B3,IF(料金表!Q9=3,データ!B3*2,データ!B3*3)))</f>
        <v>6948</v>
      </c>
      <c r="G7" s="23">
        <f>IF(Q9=1,"",IF(料金表!Q9=2,データ!B4,IF(料金表!Q9=3,データ!B4*2,データ!B4*3)))</f>
        <v>10423</v>
      </c>
      <c r="H7" s="23">
        <f>IF(Q9=1,"",IF(料金表!Q9=2,データ!B5,IF(料金表!Q9=3,データ!B5*2,データ!B5*3)))</f>
        <v>15318</v>
      </c>
      <c r="I7" s="23">
        <f>IF(Q9=1,"",IF(料金表!Q9=2,データ!B6,IF(料金表!Q9=3,データ!B6*2,データ!B6*3)))</f>
        <v>22283</v>
      </c>
      <c r="J7" s="23">
        <f>IF(Q9=1,"",IF(料金表!Q9=2,データ!B7,IF(料金表!Q9=3,データ!B7*2,データ!B7*3)))</f>
        <v>24593</v>
      </c>
      <c r="K7" s="24">
        <f>IF(Q9=1,"",IF(料金表!Q9=2,データ!B8,IF(料金表!Q9=3,データ!B8*2,データ!B8*3)))</f>
        <v>27117</v>
      </c>
      <c r="M7" s="6" t="str">
        <f>IF(Q9=1,"",IF(M5="","",SUM(S7:Y7)))</f>
        <v/>
      </c>
      <c r="O7" s="9" t="str">
        <f>IF(Q9=1,"",IF(M5="","",SUM(M7:M16,M21:M26)+M17+M18+M19))</f>
        <v/>
      </c>
      <c r="Q7" s="10" t="s">
        <v>41</v>
      </c>
      <c r="R7" s="25" t="s">
        <v>6</v>
      </c>
      <c r="S7" s="10">
        <f t="shared" ref="S7:Y7" si="0">IF(S5=TRUE,E7,0)</f>
        <v>0</v>
      </c>
      <c r="T7" s="10">
        <f t="shared" si="0"/>
        <v>0</v>
      </c>
      <c r="U7" s="10">
        <f t="shared" si="0"/>
        <v>0</v>
      </c>
      <c r="V7" s="10">
        <f t="shared" si="0"/>
        <v>0</v>
      </c>
      <c r="W7" s="10">
        <f t="shared" si="0"/>
        <v>0</v>
      </c>
      <c r="X7" s="10">
        <f t="shared" si="0"/>
        <v>0</v>
      </c>
      <c r="Y7" s="10">
        <f t="shared" si="0"/>
        <v>0</v>
      </c>
    </row>
    <row r="8" spans="1:26" ht="25.15" customHeight="1" x14ac:dyDescent="0.15">
      <c r="B8" s="120"/>
      <c r="C8" s="34" t="s">
        <v>61</v>
      </c>
      <c r="D8" s="35"/>
      <c r="E8" s="101">
        <f>S8</f>
        <v>0</v>
      </c>
      <c r="F8" s="102"/>
      <c r="G8" s="102"/>
      <c r="H8" s="102"/>
      <c r="I8" s="102"/>
      <c r="J8" s="102"/>
      <c r="K8" s="103"/>
      <c r="M8" s="6">
        <f>E8</f>
        <v>0</v>
      </c>
      <c r="O8" s="5"/>
      <c r="Q8" s="10"/>
      <c r="R8" s="47"/>
      <c r="S8" s="11">
        <f>SUM(S7:Y7)*0.1</f>
        <v>0</v>
      </c>
      <c r="T8" s="11"/>
      <c r="U8" s="11"/>
      <c r="V8" s="11"/>
      <c r="W8" s="11"/>
      <c r="X8" s="11"/>
      <c r="Y8" s="11"/>
    </row>
    <row r="9" spans="1:26" ht="25.15" customHeight="1" x14ac:dyDescent="0.15">
      <c r="B9" s="120"/>
      <c r="C9" s="56" t="s">
        <v>32</v>
      </c>
      <c r="D9" s="36"/>
      <c r="E9" s="124"/>
      <c r="F9" s="125"/>
      <c r="G9" s="68">
        <f>IF(Q9=1,"",IF(料金表!Q9=2,データ!B10,IF(料金表!Q9=3,データ!B10*2,データ!B10*3)))</f>
        <v>700</v>
      </c>
      <c r="H9" s="68"/>
      <c r="I9" s="68"/>
      <c r="J9" s="68"/>
      <c r="K9" s="69"/>
      <c r="M9" s="6" t="str">
        <f>IF(M5="","",IF(OR(M5="要支援1",M5="要支援2"),0,G9))</f>
        <v/>
      </c>
      <c r="Q9" s="26">
        <v>2</v>
      </c>
    </row>
    <row r="10" spans="1:26" ht="25.15" customHeight="1" x14ac:dyDescent="0.15">
      <c r="B10" s="120"/>
      <c r="C10" s="34" t="s">
        <v>36</v>
      </c>
      <c r="D10" s="35"/>
      <c r="E10" s="68">
        <f>IF(Q9=1,"",IF(料金表!Q9=2,データ!B12,IF(料金表!Q9=3,データ!B12*2,データ!B12*3)))</f>
        <v>750</v>
      </c>
      <c r="F10" s="68"/>
      <c r="G10" s="68"/>
      <c r="H10" s="68"/>
      <c r="I10" s="68"/>
      <c r="J10" s="68"/>
      <c r="K10" s="69"/>
      <c r="M10" s="6" t="str">
        <f>IF(M5="","",E10)</f>
        <v/>
      </c>
      <c r="O10" s="63" t="s">
        <v>70</v>
      </c>
    </row>
    <row r="11" spans="1:26" ht="25.15" customHeight="1" x14ac:dyDescent="0.15">
      <c r="B11" s="120"/>
      <c r="C11" s="55" t="str">
        <f>IF(U11=2,("認知症加算（Ⅰ）　　　　『(Ⅰ)(Ⅱ)どちらか選択』→"),"認知症加算（Ⅰ）　　　　（1ヶ月）※1")</f>
        <v>認知症加算（Ⅰ）　　　　『(Ⅰ)(Ⅱ)どちらか選択』→</v>
      </c>
      <c r="D11" s="37"/>
      <c r="E11" s="70"/>
      <c r="F11" s="71"/>
      <c r="G11" s="66">
        <f>IF(Q9=1,"",IF(料金表!Q9=2,データ!B14,IF(料金表!Q9=3,データ!B14*2,データ!B14*3)))</f>
        <v>800</v>
      </c>
      <c r="H11" s="66"/>
      <c r="I11" s="66"/>
      <c r="J11" s="66"/>
      <c r="K11" s="67"/>
      <c r="M11" s="6" t="str">
        <f>IF(Q9=1,"",IF(M5="","",IF(S11=FALSE,0,IF(OR(M5="要支援1",M5="要支援2"),0,G11))))</f>
        <v/>
      </c>
      <c r="O11" s="63"/>
      <c r="Q11" s="10">
        <f>I17/100</f>
        <v>0.10199999999999999</v>
      </c>
      <c r="R11" s="3" t="s">
        <v>20</v>
      </c>
      <c r="S11" s="10" t="b">
        <v>1</v>
      </c>
      <c r="T11" s="10">
        <f>IF(S11=TRUE,1,0)</f>
        <v>1</v>
      </c>
      <c r="U11" s="10">
        <f>T11+T12</f>
        <v>2</v>
      </c>
    </row>
    <row r="12" spans="1:26" ht="25.15" customHeight="1" x14ac:dyDescent="0.15">
      <c r="B12" s="120"/>
      <c r="C12" s="34" t="str">
        <f>IF(U11=2,("認知症加算（Ⅱ）　　　　『(Ⅰ)(Ⅱ)どちらか選択』→"),"認知症加算（Ⅱ）　　　　（1ヶ月）※1")</f>
        <v>認知症加算（Ⅱ）　　　　『(Ⅰ)(Ⅱ)どちらか選択』→</v>
      </c>
      <c r="D12" s="31"/>
      <c r="E12" s="72"/>
      <c r="F12" s="73"/>
      <c r="G12" s="64">
        <f>IF(Q9=1,"",IF(料金表!Q9=2,データ!B15,IF(料金表!Q9=3,データ!B15*2,データ!B15*3)))</f>
        <v>500</v>
      </c>
      <c r="H12" s="64"/>
      <c r="I12" s="64"/>
      <c r="J12" s="64"/>
      <c r="K12" s="65"/>
      <c r="M12" s="6" t="str">
        <f>IF(Q9=1,"",IF(M5="","",IF(S12=FALSE,0,IF(OR(M5="要支援1",M5="要支援2"),0,G12))))</f>
        <v/>
      </c>
      <c r="O12" s="63"/>
      <c r="Q12" s="10">
        <f>I18/100</f>
        <v>1.4999999999999999E-2</v>
      </c>
      <c r="R12" s="3" t="s">
        <v>21</v>
      </c>
      <c r="S12" s="10" t="b">
        <v>1</v>
      </c>
      <c r="T12" s="10">
        <f>IF(S12=TRUE,1,0)</f>
        <v>1</v>
      </c>
    </row>
    <row r="13" spans="1:26" ht="25.15" customHeight="1" x14ac:dyDescent="0.15">
      <c r="B13" s="120"/>
      <c r="C13" s="33" t="s">
        <v>66</v>
      </c>
      <c r="D13" s="38"/>
      <c r="E13" s="101">
        <f>IF(Q9=1,"",IF(料金表!Q9=2,データ!B17,IF(料金表!Q9=3,データ!B17*2,データ!B17*3)))</f>
        <v>1000</v>
      </c>
      <c r="F13" s="102"/>
      <c r="G13" s="102"/>
      <c r="H13" s="102"/>
      <c r="I13" s="102"/>
      <c r="J13" s="102"/>
      <c r="K13" s="103"/>
      <c r="M13" s="6" t="str">
        <f>IF(M5="","",E13)</f>
        <v/>
      </c>
      <c r="O13" s="63"/>
      <c r="Q13" s="10">
        <f>I19/100</f>
        <v>1.7000000000000001E-2</v>
      </c>
      <c r="R13" s="3"/>
      <c r="S13" s="10"/>
      <c r="T13" s="11"/>
    </row>
    <row r="14" spans="1:26" ht="25.15" customHeight="1" x14ac:dyDescent="0.15">
      <c r="B14" s="120"/>
      <c r="C14" s="46" t="s">
        <v>37</v>
      </c>
      <c r="D14" s="38"/>
      <c r="E14" s="81">
        <f>IF(Q9=1,"",IF(料金表!Q9=2,データ!B19,IF(料金表!Q9=3,データ!B19*2,データ!B19*3)))</f>
        <v>1000</v>
      </c>
      <c r="F14" s="82"/>
      <c r="G14" s="82"/>
      <c r="H14" s="82"/>
      <c r="I14" s="82"/>
      <c r="J14" s="82"/>
      <c r="K14" s="83"/>
      <c r="M14" s="17" t="str">
        <f>IF(M5="","",E14)</f>
        <v/>
      </c>
      <c r="O14" s="63"/>
      <c r="R14" s="3"/>
      <c r="S14" s="10"/>
      <c r="T14" s="11"/>
    </row>
    <row r="15" spans="1:26" ht="25.15" customHeight="1" thickBot="1" x14ac:dyDescent="0.2">
      <c r="B15" s="120"/>
      <c r="C15" s="57" t="s">
        <v>60</v>
      </c>
      <c r="D15" s="52"/>
      <c r="E15" s="81">
        <f>IF(Q9=1,"",IF(料金表!Q9=2,データ!B21,IF(料金表!Q9=3,データ!B21*2,データ!B21*3)))</f>
        <v>40</v>
      </c>
      <c r="F15" s="82"/>
      <c r="G15" s="82"/>
      <c r="H15" s="82"/>
      <c r="I15" s="82"/>
      <c r="J15" s="82"/>
      <c r="K15" s="83"/>
      <c r="M15" s="17" t="str">
        <f>IF(M5="","",E15)</f>
        <v/>
      </c>
      <c r="O15" s="63"/>
      <c r="R15" s="3"/>
      <c r="S15" s="10"/>
      <c r="T15" s="11"/>
    </row>
    <row r="16" spans="1:26" ht="25.15" customHeight="1" thickBot="1" x14ac:dyDescent="0.2">
      <c r="B16" s="120"/>
      <c r="C16" s="32" t="s">
        <v>67</v>
      </c>
      <c r="D16" s="12">
        <v>1</v>
      </c>
      <c r="E16" s="74">
        <f>IF(Q9=1,"",IF(料金表!Q9=2,データ!B23,IF(料金表!Q9=3,データ!B23*2,データ!B23*3)))</f>
        <v>30</v>
      </c>
      <c r="F16" s="75"/>
      <c r="G16" s="75"/>
      <c r="H16" s="75"/>
      <c r="I16" s="75"/>
      <c r="J16" s="75"/>
      <c r="K16" s="76"/>
      <c r="M16" s="16" t="str">
        <f>IF(Q9=1,"",IF(M5="","",(E16*D16)))</f>
        <v/>
      </c>
      <c r="O16" s="63"/>
      <c r="R16" s="3" t="s">
        <v>31</v>
      </c>
      <c r="S16" s="10">
        <v>0</v>
      </c>
    </row>
    <row r="17" spans="2:19" ht="25.15" customHeight="1" thickTop="1" x14ac:dyDescent="0.15">
      <c r="B17" s="120"/>
      <c r="C17" s="29" t="s">
        <v>64</v>
      </c>
      <c r="D17" s="31"/>
      <c r="E17" s="20"/>
      <c r="F17" s="18"/>
      <c r="G17" s="104" t="s">
        <v>33</v>
      </c>
      <c r="H17" s="104"/>
      <c r="I17" s="27">
        <f>データ!B25</f>
        <v>10.199999999999999</v>
      </c>
      <c r="J17" s="77" t="s">
        <v>51</v>
      </c>
      <c r="K17" s="78"/>
      <c r="M17" s="17" t="str">
        <f>IF(Q9=1,"",IF(M5="","",(S17*Q11)))</f>
        <v/>
      </c>
      <c r="N17" s="4"/>
      <c r="O17" s="63" t="s">
        <v>71</v>
      </c>
      <c r="P17" s="4"/>
      <c r="R17" s="3" t="s">
        <v>22</v>
      </c>
      <c r="S17" s="10">
        <f>SUM(M7:M16)</f>
        <v>0</v>
      </c>
    </row>
    <row r="18" spans="2:19" ht="25.15" customHeight="1" x14ac:dyDescent="0.15">
      <c r="B18" s="120"/>
      <c r="C18" s="33" t="s">
        <v>65</v>
      </c>
      <c r="D18" s="37"/>
      <c r="E18" s="50"/>
      <c r="F18" s="51"/>
      <c r="G18" s="87"/>
      <c r="H18" s="87"/>
      <c r="I18" s="48">
        <f>データ!B26</f>
        <v>1.5</v>
      </c>
      <c r="J18" s="79" t="s">
        <v>51</v>
      </c>
      <c r="K18" s="80"/>
      <c r="M18" s="6" t="str">
        <f>IF(Q9=1,"",IF(M5="","",(S17*Q12)))</f>
        <v/>
      </c>
      <c r="N18" s="4"/>
      <c r="O18" s="63"/>
      <c r="P18" s="4"/>
      <c r="S18" s="11"/>
    </row>
    <row r="19" spans="2:19" ht="25.15" customHeight="1" thickBot="1" x14ac:dyDescent="0.2">
      <c r="B19" s="121"/>
      <c r="C19" s="28" t="s">
        <v>62</v>
      </c>
      <c r="D19" s="30"/>
      <c r="E19" s="21"/>
      <c r="F19" s="19"/>
      <c r="G19" s="105"/>
      <c r="H19" s="105"/>
      <c r="I19" s="49">
        <f>データ!B27</f>
        <v>1.7</v>
      </c>
      <c r="J19" s="122" t="s">
        <v>50</v>
      </c>
      <c r="K19" s="123"/>
      <c r="M19" s="7" t="str">
        <f>IF(Q9=1,"",IF(M5="","",(S17*Q13)))</f>
        <v/>
      </c>
      <c r="N19" s="4"/>
      <c r="O19" s="63"/>
      <c r="P19" s="4"/>
      <c r="S19" s="11"/>
    </row>
    <row r="20" spans="2:19" ht="14.45" customHeight="1" thickBot="1" x14ac:dyDescent="0.2">
      <c r="C20" s="2"/>
      <c r="D20" s="2"/>
      <c r="E20" s="87" t="s">
        <v>16</v>
      </c>
      <c r="F20" s="87"/>
      <c r="G20" s="87"/>
      <c r="H20" s="87"/>
      <c r="I20" s="87"/>
      <c r="J20" s="87"/>
      <c r="K20" s="87"/>
      <c r="M20" s="2" t="s">
        <v>16</v>
      </c>
      <c r="O20" s="63"/>
    </row>
    <row r="21" spans="2:19" ht="24" customHeight="1" x14ac:dyDescent="0.15">
      <c r="B21" s="84" t="s">
        <v>8</v>
      </c>
      <c r="C21" s="58" t="s">
        <v>14</v>
      </c>
      <c r="D21" s="13">
        <v>1</v>
      </c>
      <c r="E21" s="95">
        <f>データ!B29</f>
        <v>335</v>
      </c>
      <c r="F21" s="96"/>
      <c r="G21" s="97"/>
      <c r="H21" s="60" t="s">
        <v>68</v>
      </c>
      <c r="I21" s="61"/>
      <c r="J21" s="61"/>
      <c r="K21" s="62"/>
      <c r="M21" s="8" t="str">
        <f>IF(Q9=1,"",IF(M5="","",D21*E21))</f>
        <v/>
      </c>
      <c r="O21" s="63"/>
      <c r="R21" s="3" t="s">
        <v>26</v>
      </c>
      <c r="S21" s="10">
        <v>0</v>
      </c>
    </row>
    <row r="22" spans="2:19" ht="24" customHeight="1" x14ac:dyDescent="0.15">
      <c r="B22" s="85"/>
      <c r="C22" s="56" t="s">
        <v>13</v>
      </c>
      <c r="D22" s="14">
        <v>1</v>
      </c>
      <c r="E22" s="98">
        <f>データ!B30</f>
        <v>640</v>
      </c>
      <c r="F22" s="99"/>
      <c r="G22" s="100"/>
      <c r="H22" s="92" t="s">
        <v>68</v>
      </c>
      <c r="I22" s="93"/>
      <c r="J22" s="93"/>
      <c r="K22" s="94"/>
      <c r="M22" s="6" t="str">
        <f>IF(Q9=1,"",IF(M5="","",D22*E22))</f>
        <v/>
      </c>
      <c r="O22" s="63"/>
      <c r="R22" s="3" t="s">
        <v>27</v>
      </c>
      <c r="S22" s="10">
        <v>0</v>
      </c>
    </row>
    <row r="23" spans="2:19" ht="24" customHeight="1" x14ac:dyDescent="0.15">
      <c r="B23" s="85"/>
      <c r="C23" s="56" t="s">
        <v>15</v>
      </c>
      <c r="D23" s="14">
        <v>1</v>
      </c>
      <c r="E23" s="98">
        <f>データ!B31</f>
        <v>470</v>
      </c>
      <c r="F23" s="99"/>
      <c r="G23" s="100"/>
      <c r="H23" s="92" t="s">
        <v>68</v>
      </c>
      <c r="I23" s="93"/>
      <c r="J23" s="93"/>
      <c r="K23" s="94"/>
      <c r="M23" s="6" t="str">
        <f>IF(Q9=1,"",IF(M5="","",D23*E23))</f>
        <v/>
      </c>
      <c r="O23" s="63"/>
      <c r="R23" s="3" t="s">
        <v>28</v>
      </c>
      <c r="S23" s="10">
        <v>0</v>
      </c>
    </row>
    <row r="24" spans="2:19" ht="24" customHeight="1" x14ac:dyDescent="0.15">
      <c r="B24" s="85"/>
      <c r="C24" s="56" t="s">
        <v>12</v>
      </c>
      <c r="D24" s="14">
        <v>1</v>
      </c>
      <c r="E24" s="98">
        <f>データ!B32</f>
        <v>100</v>
      </c>
      <c r="F24" s="99"/>
      <c r="G24" s="100"/>
      <c r="H24" s="92" t="s">
        <v>68</v>
      </c>
      <c r="I24" s="93"/>
      <c r="J24" s="93"/>
      <c r="K24" s="94"/>
      <c r="M24" s="6" t="str">
        <f>IF(Q9=1,"",IF(M5="","",D24*E24))</f>
        <v/>
      </c>
      <c r="O24" s="63"/>
      <c r="R24" s="3" t="s">
        <v>29</v>
      </c>
      <c r="S24" s="10">
        <v>0</v>
      </c>
    </row>
    <row r="25" spans="2:19" ht="24" customHeight="1" thickBot="1" x14ac:dyDescent="0.2">
      <c r="B25" s="85"/>
      <c r="C25" s="56" t="s">
        <v>11</v>
      </c>
      <c r="D25" s="15">
        <v>1</v>
      </c>
      <c r="E25" s="98">
        <f>データ!B33</f>
        <v>2000</v>
      </c>
      <c r="F25" s="99"/>
      <c r="G25" s="100"/>
      <c r="H25" s="92" t="s">
        <v>69</v>
      </c>
      <c r="I25" s="93"/>
      <c r="J25" s="93"/>
      <c r="K25" s="94"/>
      <c r="M25" s="6" t="str">
        <f>IF(Q9=1,"",IF(M5="","",D25*E25))</f>
        <v/>
      </c>
      <c r="O25" s="63"/>
      <c r="R25" s="3" t="s">
        <v>30</v>
      </c>
      <c r="S25" s="10">
        <v>0</v>
      </c>
    </row>
    <row r="26" spans="2:19" ht="24" customHeight="1" thickBot="1" x14ac:dyDescent="0.2">
      <c r="B26" s="86"/>
      <c r="C26" s="59" t="s">
        <v>10</v>
      </c>
      <c r="D26" s="43"/>
      <c r="E26" s="106">
        <f>データ!B34</f>
        <v>1000</v>
      </c>
      <c r="F26" s="107"/>
      <c r="G26" s="107"/>
      <c r="H26" s="107"/>
      <c r="I26" s="107"/>
      <c r="J26" s="107"/>
      <c r="K26" s="108"/>
      <c r="M26" s="9" t="str">
        <f>IF(Q9=1,"",IF(M5="","",E26))</f>
        <v/>
      </c>
      <c r="N26" s="5"/>
      <c r="O26" s="63"/>
      <c r="P26" s="5"/>
      <c r="S26" s="11"/>
    </row>
    <row r="27" spans="2:19" ht="4.5" customHeight="1" x14ac:dyDescent="0.15"/>
    <row r="30" spans="2:19" ht="28.5" customHeight="1" x14ac:dyDescent="0.15"/>
  </sheetData>
  <sheetProtection algorithmName="SHA-512" hashValue="+Hbvr/6z50YcVa6jnvW18NAb1syux9/JS+VcJCQQGeKVhMh3tGmbtIFSniMEGuRzC2GULbFBQslF1TPC+GFqog==" saltValue="hLb/4Rj43wC5dRkdi1kQsA==" spinCount="100000" sheet="1" objects="1" scenarios="1"/>
  <mergeCells count="42">
    <mergeCell ref="H1:J1"/>
    <mergeCell ref="C1:D1"/>
    <mergeCell ref="E1:G1"/>
    <mergeCell ref="Z2:Z3"/>
    <mergeCell ref="O5:O6"/>
    <mergeCell ref="B2:O2"/>
    <mergeCell ref="N1:O1"/>
    <mergeCell ref="M5:M6"/>
    <mergeCell ref="K1:M1"/>
    <mergeCell ref="D4:E4"/>
    <mergeCell ref="B5:B19"/>
    <mergeCell ref="J19:K19"/>
    <mergeCell ref="E9:F9"/>
    <mergeCell ref="O17:O26"/>
    <mergeCell ref="E23:G23"/>
    <mergeCell ref="E24:G24"/>
    <mergeCell ref="B21:B26"/>
    <mergeCell ref="E20:K20"/>
    <mergeCell ref="C5:D6"/>
    <mergeCell ref="H22:K22"/>
    <mergeCell ref="H23:K23"/>
    <mergeCell ref="H24:K24"/>
    <mergeCell ref="H25:K25"/>
    <mergeCell ref="E21:G21"/>
    <mergeCell ref="E22:G22"/>
    <mergeCell ref="E13:K13"/>
    <mergeCell ref="G9:K9"/>
    <mergeCell ref="E8:K8"/>
    <mergeCell ref="G17:H19"/>
    <mergeCell ref="E25:G25"/>
    <mergeCell ref="E26:K26"/>
    <mergeCell ref="E14:K14"/>
    <mergeCell ref="H21:K21"/>
    <mergeCell ref="O10:O16"/>
    <mergeCell ref="G12:K12"/>
    <mergeCell ref="G11:K11"/>
    <mergeCell ref="E10:K10"/>
    <mergeCell ref="E11:F12"/>
    <mergeCell ref="E16:K16"/>
    <mergeCell ref="J17:K17"/>
    <mergeCell ref="J18:K18"/>
    <mergeCell ref="E15:K15"/>
  </mergeCells>
  <phoneticPr fontId="1"/>
  <conditionalFormatting sqref="E5">
    <cfRule type="cellIs" dxfId="12" priority="20" operator="equal">
      <formula>$S$5=FALSE</formula>
    </cfRule>
  </conditionalFormatting>
  <conditionalFormatting sqref="F5">
    <cfRule type="cellIs" dxfId="11" priority="17" operator="equal">
      <formula>$T$5=FALSE</formula>
    </cfRule>
  </conditionalFormatting>
  <conditionalFormatting sqref="G5">
    <cfRule type="cellIs" dxfId="10" priority="16" operator="equal">
      <formula>$U$5=FALSE</formula>
    </cfRule>
  </conditionalFormatting>
  <conditionalFormatting sqref="H5">
    <cfRule type="cellIs" dxfId="9" priority="15" operator="equal">
      <formula>$V$5=FALSE</formula>
    </cfRule>
  </conditionalFormatting>
  <conditionalFormatting sqref="I5">
    <cfRule type="cellIs" dxfId="8" priority="12" operator="equal">
      <formula>$W$5=FALSE</formula>
    </cfRule>
  </conditionalFormatting>
  <conditionalFormatting sqref="J5">
    <cfRule type="cellIs" dxfId="7" priority="11" operator="equal">
      <formula>$X$5=FALSE</formula>
    </cfRule>
  </conditionalFormatting>
  <conditionalFormatting sqref="K5">
    <cfRule type="cellIs" dxfId="6" priority="10" operator="equal">
      <formula>$Y$5=FALSE</formula>
    </cfRule>
  </conditionalFormatting>
  <conditionalFormatting sqref="D26">
    <cfRule type="cellIs" dxfId="5" priority="9" operator="equal">
      <formula>$S$26=FALSE</formula>
    </cfRule>
  </conditionalFormatting>
  <conditionalFormatting sqref="C5:D6">
    <cfRule type="cellIs" dxfId="4" priority="8" operator="equal">
      <formula>"介護度が2つ以上選択されています。→"</formula>
    </cfRule>
  </conditionalFormatting>
  <conditionalFormatting sqref="D11">
    <cfRule type="cellIs" dxfId="3" priority="7" operator="equal">
      <formula>$S$11=FALSE</formula>
    </cfRule>
  </conditionalFormatting>
  <conditionalFormatting sqref="D12">
    <cfRule type="cellIs" dxfId="2" priority="5" operator="equal">
      <formula>$S$12=FALSE</formula>
    </cfRule>
  </conditionalFormatting>
  <conditionalFormatting sqref="C11">
    <cfRule type="cellIs" dxfId="1" priority="4" operator="equal">
      <formula>"認知症加算（Ⅰ）　　　　『(Ⅰ)(Ⅱ)どちらか選択』→"</formula>
    </cfRule>
  </conditionalFormatting>
  <conditionalFormatting sqref="C12:C15">
    <cfRule type="cellIs" dxfId="0" priority="3" operator="equal">
      <formula>"認知症加算（Ⅱ）　　　　『(Ⅰ)(Ⅱ)どちらか選択』→"</formula>
    </cfRule>
  </conditionalFormatting>
  <pageMargins left="0.23622047244094491" right="0.23622047244094491"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print="0" autoFill="0" autoLine="0" autoPict="0">
                <anchor moveWithCells="1">
                  <from>
                    <xdr:col>4</xdr:col>
                    <xdr:colOff>209550</xdr:colOff>
                    <xdr:row>4</xdr:row>
                    <xdr:rowOff>19050</xdr:rowOff>
                  </from>
                  <to>
                    <xdr:col>4</xdr:col>
                    <xdr:colOff>438150</xdr:colOff>
                    <xdr:row>5</xdr:row>
                    <xdr:rowOff>19050</xdr:rowOff>
                  </to>
                </anchor>
              </controlPr>
            </control>
          </mc:Choice>
        </mc:AlternateContent>
        <mc:AlternateContent xmlns:mc="http://schemas.openxmlformats.org/markup-compatibility/2006">
          <mc:Choice Requires="x14">
            <control shapeId="1048" r:id="rId5" name="Check Box 24">
              <controlPr defaultSize="0" print="0" autoFill="0" autoLine="0" autoPict="0">
                <anchor moveWithCells="1">
                  <from>
                    <xdr:col>3</xdr:col>
                    <xdr:colOff>66675</xdr:colOff>
                    <xdr:row>10</xdr:row>
                    <xdr:rowOff>104775</xdr:rowOff>
                  </from>
                  <to>
                    <xdr:col>3</xdr:col>
                    <xdr:colOff>295275</xdr:colOff>
                    <xdr:row>10</xdr:row>
                    <xdr:rowOff>304800</xdr:rowOff>
                  </to>
                </anchor>
              </controlPr>
            </control>
          </mc:Choice>
        </mc:AlternateContent>
        <mc:AlternateContent xmlns:mc="http://schemas.openxmlformats.org/markup-compatibility/2006">
          <mc:Choice Requires="x14">
            <control shapeId="1049" r:id="rId6" name="Check Box 25">
              <controlPr defaultSize="0" print="0" autoFill="0" autoLine="0" autoPict="0">
                <anchor moveWithCells="1">
                  <from>
                    <xdr:col>3</xdr:col>
                    <xdr:colOff>66675</xdr:colOff>
                    <xdr:row>11</xdr:row>
                    <xdr:rowOff>104775</xdr:rowOff>
                  </from>
                  <to>
                    <xdr:col>3</xdr:col>
                    <xdr:colOff>295275</xdr:colOff>
                    <xdr:row>11</xdr:row>
                    <xdr:rowOff>304800</xdr:rowOff>
                  </to>
                </anchor>
              </controlPr>
            </control>
          </mc:Choice>
        </mc:AlternateContent>
        <mc:AlternateContent xmlns:mc="http://schemas.openxmlformats.org/markup-compatibility/2006">
          <mc:Choice Requires="x14">
            <control shapeId="1051" r:id="rId7" name="Check Box 27">
              <controlPr defaultSize="0" print="0" autoFill="0" autoLine="0" autoPict="0">
                <anchor moveWithCells="1">
                  <from>
                    <xdr:col>5</xdr:col>
                    <xdr:colOff>209550</xdr:colOff>
                    <xdr:row>4</xdr:row>
                    <xdr:rowOff>19050</xdr:rowOff>
                  </from>
                  <to>
                    <xdr:col>5</xdr:col>
                    <xdr:colOff>438150</xdr:colOff>
                    <xdr:row>5</xdr:row>
                    <xdr:rowOff>19050</xdr:rowOff>
                  </to>
                </anchor>
              </controlPr>
            </control>
          </mc:Choice>
        </mc:AlternateContent>
        <mc:AlternateContent xmlns:mc="http://schemas.openxmlformats.org/markup-compatibility/2006">
          <mc:Choice Requires="x14">
            <control shapeId="1052" r:id="rId8" name="Check Box 28">
              <controlPr defaultSize="0" print="0" autoFill="0" autoLine="0" autoPict="0">
                <anchor moveWithCells="1">
                  <from>
                    <xdr:col>6</xdr:col>
                    <xdr:colOff>219075</xdr:colOff>
                    <xdr:row>4</xdr:row>
                    <xdr:rowOff>28575</xdr:rowOff>
                  </from>
                  <to>
                    <xdr:col>6</xdr:col>
                    <xdr:colOff>447675</xdr:colOff>
                    <xdr:row>5</xdr:row>
                    <xdr:rowOff>19050</xdr:rowOff>
                  </to>
                </anchor>
              </controlPr>
            </control>
          </mc:Choice>
        </mc:AlternateContent>
        <mc:AlternateContent xmlns:mc="http://schemas.openxmlformats.org/markup-compatibility/2006">
          <mc:Choice Requires="x14">
            <control shapeId="1053" r:id="rId9" name="Check Box 29">
              <controlPr defaultSize="0" print="0" autoFill="0" autoLine="0" autoPict="0">
                <anchor moveWithCells="1">
                  <from>
                    <xdr:col>7</xdr:col>
                    <xdr:colOff>209550</xdr:colOff>
                    <xdr:row>4</xdr:row>
                    <xdr:rowOff>28575</xdr:rowOff>
                  </from>
                  <to>
                    <xdr:col>7</xdr:col>
                    <xdr:colOff>438150</xdr:colOff>
                    <xdr:row>5</xdr:row>
                    <xdr:rowOff>19050</xdr:rowOff>
                  </to>
                </anchor>
              </controlPr>
            </control>
          </mc:Choice>
        </mc:AlternateContent>
        <mc:AlternateContent xmlns:mc="http://schemas.openxmlformats.org/markup-compatibility/2006">
          <mc:Choice Requires="x14">
            <control shapeId="1055" r:id="rId10" name="Check Box 31">
              <controlPr defaultSize="0" print="0" autoFill="0" autoLine="0" autoPict="0">
                <anchor moveWithCells="1">
                  <from>
                    <xdr:col>8</xdr:col>
                    <xdr:colOff>209550</xdr:colOff>
                    <xdr:row>4</xdr:row>
                    <xdr:rowOff>28575</xdr:rowOff>
                  </from>
                  <to>
                    <xdr:col>8</xdr:col>
                    <xdr:colOff>438150</xdr:colOff>
                    <xdr:row>5</xdr:row>
                    <xdr:rowOff>19050</xdr:rowOff>
                  </to>
                </anchor>
              </controlPr>
            </control>
          </mc:Choice>
        </mc:AlternateContent>
        <mc:AlternateContent xmlns:mc="http://schemas.openxmlformats.org/markup-compatibility/2006">
          <mc:Choice Requires="x14">
            <control shapeId="1056" r:id="rId11" name="Check Box 32">
              <controlPr defaultSize="0" print="0" autoFill="0" autoLine="0" autoPict="0">
                <anchor moveWithCells="1">
                  <from>
                    <xdr:col>9</xdr:col>
                    <xdr:colOff>219075</xdr:colOff>
                    <xdr:row>4</xdr:row>
                    <xdr:rowOff>28575</xdr:rowOff>
                  </from>
                  <to>
                    <xdr:col>9</xdr:col>
                    <xdr:colOff>447675</xdr:colOff>
                    <xdr:row>5</xdr:row>
                    <xdr:rowOff>19050</xdr:rowOff>
                  </to>
                </anchor>
              </controlPr>
            </control>
          </mc:Choice>
        </mc:AlternateContent>
        <mc:AlternateContent xmlns:mc="http://schemas.openxmlformats.org/markup-compatibility/2006">
          <mc:Choice Requires="x14">
            <control shapeId="1057" r:id="rId12" name="Check Box 33">
              <controlPr defaultSize="0" print="0" autoFill="0" autoLine="0" autoPict="0">
                <anchor moveWithCells="1">
                  <from>
                    <xdr:col>10</xdr:col>
                    <xdr:colOff>200025</xdr:colOff>
                    <xdr:row>4</xdr:row>
                    <xdr:rowOff>38100</xdr:rowOff>
                  </from>
                  <to>
                    <xdr:col>10</xdr:col>
                    <xdr:colOff>428625</xdr:colOff>
                    <xdr:row>5</xdr:row>
                    <xdr:rowOff>28575</xdr:rowOff>
                  </to>
                </anchor>
              </controlPr>
            </control>
          </mc:Choice>
        </mc:AlternateContent>
        <mc:AlternateContent xmlns:mc="http://schemas.openxmlformats.org/markup-compatibility/2006">
          <mc:Choice Requires="x14">
            <control shapeId="1081" r:id="rId13" name="Drop Down 57">
              <controlPr defaultSize="0" print="0" autoLine="0" autoPict="0">
                <anchor moveWithCells="1">
                  <from>
                    <xdr:col>3</xdr:col>
                    <xdr:colOff>9525</xdr:colOff>
                    <xdr:row>3</xdr:row>
                    <xdr:rowOff>9525</xdr:rowOff>
                  </from>
                  <to>
                    <xdr:col>5</xdr:col>
                    <xdr:colOff>0</xdr:colOff>
                    <xdr:row>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34"/>
  <sheetViews>
    <sheetView topLeftCell="A12" workbookViewId="0">
      <selection activeCell="D22" sqref="D22"/>
    </sheetView>
  </sheetViews>
  <sheetFormatPr defaultColWidth="28.375" defaultRowHeight="17.25" customHeight="1" x14ac:dyDescent="0.15"/>
  <cols>
    <col min="1" max="1" width="26.75" style="22" customWidth="1"/>
    <col min="2" max="2" width="11.125" style="22" customWidth="1"/>
    <col min="3" max="3" width="7.25" style="22" customWidth="1"/>
    <col min="4" max="16384" width="28.375" style="22"/>
  </cols>
  <sheetData>
    <row r="1" spans="1:4" ht="17.25" customHeight="1" x14ac:dyDescent="0.15">
      <c r="A1" s="44"/>
      <c r="B1" s="53"/>
      <c r="C1" s="44"/>
    </row>
    <row r="2" spans="1:4" ht="17.25" customHeight="1" x14ac:dyDescent="0.15">
      <c r="A2" s="44" t="s">
        <v>25</v>
      </c>
      <c r="B2" s="54">
        <v>3438</v>
      </c>
      <c r="C2" s="44"/>
      <c r="D2" s="22" t="s">
        <v>58</v>
      </c>
    </row>
    <row r="3" spans="1:4" ht="17.25" customHeight="1" x14ac:dyDescent="0.15">
      <c r="A3" s="44" t="s">
        <v>25</v>
      </c>
      <c r="B3" s="54">
        <v>6948</v>
      </c>
      <c r="C3" s="44"/>
    </row>
    <row r="4" spans="1:4" ht="17.25" customHeight="1" x14ac:dyDescent="0.15">
      <c r="A4" s="44" t="s">
        <v>1</v>
      </c>
      <c r="B4" s="54">
        <v>10423</v>
      </c>
      <c r="C4" s="44"/>
    </row>
    <row r="5" spans="1:4" ht="17.25" customHeight="1" x14ac:dyDescent="0.15">
      <c r="A5" s="44" t="s">
        <v>2</v>
      </c>
      <c r="B5" s="54">
        <v>15318</v>
      </c>
      <c r="C5" s="44"/>
    </row>
    <row r="6" spans="1:4" ht="17.25" customHeight="1" x14ac:dyDescent="0.15">
      <c r="A6" s="44" t="s">
        <v>3</v>
      </c>
      <c r="B6" s="54">
        <v>22283</v>
      </c>
      <c r="C6" s="44"/>
    </row>
    <row r="7" spans="1:4" ht="17.25" customHeight="1" x14ac:dyDescent="0.15">
      <c r="A7" s="44" t="s">
        <v>4</v>
      </c>
      <c r="B7" s="54">
        <v>24593</v>
      </c>
      <c r="C7" s="44"/>
    </row>
    <row r="8" spans="1:4" ht="17.25" customHeight="1" x14ac:dyDescent="0.15">
      <c r="A8" s="44" t="s">
        <v>5</v>
      </c>
      <c r="B8" s="54">
        <v>27117</v>
      </c>
      <c r="C8" s="44"/>
    </row>
    <row r="9" spans="1:4" ht="17.25" customHeight="1" x14ac:dyDescent="0.15">
      <c r="A9" s="44"/>
      <c r="B9" s="53"/>
      <c r="C9" s="44"/>
    </row>
    <row r="10" spans="1:4" ht="17.25" customHeight="1" x14ac:dyDescent="0.15">
      <c r="A10" s="44" t="s">
        <v>42</v>
      </c>
      <c r="B10" s="54">
        <v>700</v>
      </c>
      <c r="C10" s="44"/>
    </row>
    <row r="11" spans="1:4" ht="17.25" customHeight="1" x14ac:dyDescent="0.15">
      <c r="A11" s="44"/>
      <c r="B11" s="53"/>
      <c r="C11" s="44"/>
    </row>
    <row r="12" spans="1:4" ht="17.25" customHeight="1" x14ac:dyDescent="0.15">
      <c r="A12" s="44" t="s">
        <v>43</v>
      </c>
      <c r="B12" s="54">
        <v>750</v>
      </c>
      <c r="C12" s="44"/>
    </row>
    <row r="13" spans="1:4" ht="17.25" customHeight="1" x14ac:dyDescent="0.15">
      <c r="A13" s="44"/>
      <c r="B13" s="53"/>
      <c r="C13" s="44"/>
    </row>
    <row r="14" spans="1:4" ht="17.25" customHeight="1" x14ac:dyDescent="0.15">
      <c r="A14" s="44" t="s">
        <v>44</v>
      </c>
      <c r="B14" s="54">
        <v>800</v>
      </c>
      <c r="C14" s="44"/>
    </row>
    <row r="15" spans="1:4" ht="17.25" customHeight="1" x14ac:dyDescent="0.15">
      <c r="A15" s="44" t="s">
        <v>45</v>
      </c>
      <c r="B15" s="54">
        <v>500</v>
      </c>
      <c r="C15" s="44"/>
    </row>
    <row r="16" spans="1:4" ht="17.25" customHeight="1" x14ac:dyDescent="0.15">
      <c r="A16" s="44"/>
      <c r="B16" s="53"/>
      <c r="C16" s="44"/>
    </row>
    <row r="17" spans="1:3" ht="17.25" customHeight="1" x14ac:dyDescent="0.15">
      <c r="A17" s="44" t="s">
        <v>46</v>
      </c>
      <c r="B17" s="54">
        <v>1000</v>
      </c>
      <c r="C17" s="44"/>
    </row>
    <row r="18" spans="1:3" ht="17.25" customHeight="1" x14ac:dyDescent="0.15">
      <c r="A18" s="44"/>
      <c r="B18" s="53"/>
      <c r="C18" s="44"/>
    </row>
    <row r="19" spans="1:3" ht="17.25" customHeight="1" x14ac:dyDescent="0.15">
      <c r="A19" s="44" t="s">
        <v>47</v>
      </c>
      <c r="B19" s="54">
        <v>1000</v>
      </c>
      <c r="C19" s="44"/>
    </row>
    <row r="20" spans="1:3" ht="17.25" customHeight="1" x14ac:dyDescent="0.15">
      <c r="A20" s="44"/>
      <c r="B20" s="53"/>
      <c r="C20" s="44"/>
    </row>
    <row r="21" spans="1:3" ht="17.25" customHeight="1" x14ac:dyDescent="0.15">
      <c r="A21" s="44" t="s">
        <v>59</v>
      </c>
      <c r="B21" s="54">
        <v>40</v>
      </c>
      <c r="C21" s="44"/>
    </row>
    <row r="22" spans="1:3" ht="17.25" customHeight="1" x14ac:dyDescent="0.15">
      <c r="A22" s="44"/>
      <c r="B22" s="53"/>
      <c r="C22" s="44"/>
    </row>
    <row r="23" spans="1:3" ht="17.25" customHeight="1" x14ac:dyDescent="0.15">
      <c r="A23" s="44" t="s">
        <v>31</v>
      </c>
      <c r="B23" s="54">
        <v>30</v>
      </c>
      <c r="C23" s="44"/>
    </row>
    <row r="24" spans="1:3" ht="17.25" customHeight="1" x14ac:dyDescent="0.15">
      <c r="A24" s="44"/>
      <c r="B24" s="53"/>
      <c r="C24" s="44"/>
    </row>
    <row r="25" spans="1:3" ht="17.25" customHeight="1" x14ac:dyDescent="0.15">
      <c r="A25" s="44" t="s">
        <v>48</v>
      </c>
      <c r="B25" s="54">
        <v>10.199999999999999</v>
      </c>
      <c r="C25" s="44" t="s">
        <v>50</v>
      </c>
    </row>
    <row r="26" spans="1:3" ht="17.25" customHeight="1" x14ac:dyDescent="0.15">
      <c r="A26" s="44" t="s">
        <v>49</v>
      </c>
      <c r="B26" s="54">
        <v>1.5</v>
      </c>
      <c r="C26" s="44" t="s">
        <v>50</v>
      </c>
    </row>
    <row r="27" spans="1:3" ht="17.25" customHeight="1" x14ac:dyDescent="0.15">
      <c r="A27" s="44"/>
      <c r="B27" s="54">
        <v>1.7</v>
      </c>
      <c r="C27" s="44" t="s">
        <v>50</v>
      </c>
    </row>
    <row r="28" spans="1:3" ht="17.25" customHeight="1" x14ac:dyDescent="0.15">
      <c r="A28" s="44"/>
      <c r="B28" s="53"/>
      <c r="C28" s="44"/>
    </row>
    <row r="29" spans="1:3" ht="17.25" customHeight="1" x14ac:dyDescent="0.15">
      <c r="A29" s="44" t="s">
        <v>56</v>
      </c>
      <c r="B29" s="54">
        <v>335</v>
      </c>
      <c r="C29" s="44"/>
    </row>
    <row r="30" spans="1:3" ht="17.25" customHeight="1" x14ac:dyDescent="0.15">
      <c r="A30" s="44" t="s">
        <v>55</v>
      </c>
      <c r="B30" s="54">
        <v>640</v>
      </c>
      <c r="C30" s="44"/>
    </row>
    <row r="31" spans="1:3" ht="17.25" customHeight="1" x14ac:dyDescent="0.15">
      <c r="A31" s="44" t="s">
        <v>54</v>
      </c>
      <c r="B31" s="54">
        <v>470</v>
      </c>
      <c r="C31" s="44"/>
    </row>
    <row r="32" spans="1:3" ht="17.25" customHeight="1" x14ac:dyDescent="0.15">
      <c r="A32" s="44" t="s">
        <v>53</v>
      </c>
      <c r="B32" s="54">
        <v>100</v>
      </c>
      <c r="C32" s="44"/>
    </row>
    <row r="33" spans="1:3" ht="17.25" customHeight="1" x14ac:dyDescent="0.15">
      <c r="A33" s="44" t="s">
        <v>52</v>
      </c>
      <c r="B33" s="54">
        <v>2000</v>
      </c>
      <c r="C33" s="44"/>
    </row>
    <row r="34" spans="1:3" ht="17.25" customHeight="1" x14ac:dyDescent="0.15">
      <c r="A34" s="44" t="s">
        <v>57</v>
      </c>
      <c r="B34" s="54">
        <v>1000</v>
      </c>
      <c r="C34" s="4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料金表</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syojyu-cl15</dc:creator>
  <cp:lastModifiedBy>syojyu-cl6</cp:lastModifiedBy>
  <cp:lastPrinted>2022-09-09T04:08:02Z</cp:lastPrinted>
  <dcterms:created xsi:type="dcterms:W3CDTF">2014-03-03T04:44:59Z</dcterms:created>
  <dcterms:modified xsi:type="dcterms:W3CDTF">2022-09-26T05:50:38Z</dcterms:modified>
</cp:coreProperties>
</file>